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0066820ea11d0f/Desktop/FINANCE/Budget/"/>
    </mc:Choice>
  </mc:AlternateContent>
  <xr:revisionPtr revIDLastSave="328" documentId="8_{639F0FEF-8EC1-4622-BD71-15205FED93CB}" xr6:coauthVersionLast="47" xr6:coauthVersionMax="47" xr10:uidLastSave="{B179B562-8A4B-476F-854B-F257FE719375}"/>
  <bookViews>
    <workbookView xWindow="-108" yWindow="-108" windowWidth="23256" windowHeight="13896" xr2:uid="{B9618300-C7F9-4429-9E6D-0EB6747895C4}"/>
  </bookViews>
  <sheets>
    <sheet name="2026_27" sheetId="1" r:id="rId1"/>
    <sheet name="CIL_26_27" sheetId="3" r:id="rId2"/>
    <sheet name="CIL 2026_27" sheetId="2" state="hidden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1" i="1" l="1"/>
  <c r="AC70" i="1"/>
  <c r="Z70" i="1"/>
  <c r="AA28" i="1" l="1"/>
  <c r="AB28" i="1"/>
  <c r="AC67" i="1"/>
  <c r="AB67" i="1"/>
  <c r="E35" i="2" l="1"/>
  <c r="E33" i="2"/>
  <c r="C12" i="3"/>
  <c r="AA60" i="1"/>
  <c r="E41" i="2"/>
  <c r="Y72" i="1" l="1"/>
  <c r="AC75" i="1" l="1"/>
  <c r="AD75" i="1"/>
  <c r="AA75" i="1"/>
  <c r="AA46" i="1"/>
  <c r="AA32" i="1"/>
  <c r="AC32" i="1" s="1"/>
  <c r="AC33" i="1"/>
  <c r="AA67" i="1" l="1"/>
  <c r="AC10" i="1"/>
  <c r="AC28" i="1" s="1"/>
  <c r="AC69" i="1" s="1"/>
  <c r="AA69" i="1" l="1"/>
  <c r="AD28" i="1"/>
  <c r="AD67" i="1" l="1"/>
  <c r="AD69" i="1" s="1"/>
  <c r="Y70" i="1"/>
  <c r="Y32" i="1"/>
  <c r="Y67" i="1" s="1"/>
  <c r="Y28" i="1"/>
  <c r="Z75" i="1"/>
  <c r="V75" i="1"/>
  <c r="U75" i="1"/>
  <c r="T75" i="1"/>
  <c r="S75" i="1"/>
  <c r="O75" i="1"/>
  <c r="K75" i="1"/>
  <c r="R73" i="1"/>
  <c r="V71" i="1"/>
  <c r="U71" i="1"/>
  <c r="T71" i="1"/>
  <c r="X70" i="1"/>
  <c r="W70" i="1"/>
  <c r="S70" i="1"/>
  <c r="R70" i="1"/>
  <c r="Q70" i="1"/>
  <c r="P70" i="1"/>
  <c r="O70" i="1"/>
  <c r="J70" i="1"/>
  <c r="I70" i="1"/>
  <c r="Z67" i="1"/>
  <c r="X67" i="1"/>
  <c r="W67" i="1"/>
  <c r="P67" i="1"/>
  <c r="K67" i="1"/>
  <c r="J67" i="1"/>
  <c r="I67" i="1"/>
  <c r="G67" i="1"/>
  <c r="F67" i="1"/>
  <c r="E67" i="1"/>
  <c r="D67" i="1"/>
  <c r="C67" i="1"/>
  <c r="O64" i="1"/>
  <c r="O67" i="1" s="1"/>
  <c r="O11" i="1" s="1"/>
  <c r="O28" i="1" s="1"/>
  <c r="O69" i="1" s="1"/>
  <c r="L60" i="1"/>
  <c r="L67" i="1" s="1"/>
  <c r="M44" i="1"/>
  <c r="S32" i="1"/>
  <c r="S67" i="1" s="1"/>
  <c r="Q32" i="1"/>
  <c r="R31" i="1"/>
  <c r="R67" i="1" s="1"/>
  <c r="Q31" i="1"/>
  <c r="Q67" i="1" s="1"/>
  <c r="N31" i="1"/>
  <c r="N67" i="1" s="1"/>
  <c r="M31" i="1"/>
  <c r="H31" i="1"/>
  <c r="H67" i="1" s="1"/>
  <c r="Z28" i="1"/>
  <c r="X28" i="1"/>
  <c r="S28" i="1"/>
  <c r="R28" i="1"/>
  <c r="Q28" i="1"/>
  <c r="P28" i="1"/>
  <c r="P69" i="1" s="1"/>
  <c r="N28" i="1"/>
  <c r="L28" i="1"/>
  <c r="K28" i="1"/>
  <c r="K69" i="1" s="1"/>
  <c r="J28" i="1"/>
  <c r="J69" i="1" s="1"/>
  <c r="I28" i="1"/>
  <c r="I69" i="1" s="1"/>
  <c r="I71" i="1" s="1"/>
  <c r="H28" i="1"/>
  <c r="G28" i="1"/>
  <c r="F28" i="1"/>
  <c r="E28" i="1"/>
  <c r="D28" i="1"/>
  <c r="C28" i="1"/>
  <c r="W11" i="1"/>
  <c r="W28" i="1" s="1"/>
  <c r="M11" i="1"/>
  <c r="M28" i="1" s="1"/>
  <c r="Y69" i="1" l="1"/>
  <c r="G69" i="1"/>
  <c r="J71" i="1"/>
  <c r="F69" i="1"/>
  <c r="P71" i="1"/>
  <c r="X69" i="1"/>
  <c r="X71" i="1" s="1"/>
  <c r="Z69" i="1"/>
  <c r="H69" i="1"/>
  <c r="N69" i="1"/>
  <c r="C69" i="1"/>
  <c r="C71" i="1" s="1"/>
  <c r="F70" i="1" s="1"/>
  <c r="F71" i="1" s="1"/>
  <c r="G70" i="1" s="1"/>
  <c r="M67" i="1"/>
  <c r="M69" i="1" s="1"/>
  <c r="M71" i="1" s="1"/>
  <c r="D69" i="1"/>
  <c r="L69" i="1"/>
  <c r="W69" i="1"/>
  <c r="W71" i="1" s="1"/>
  <c r="E69" i="1"/>
  <c r="S69" i="1"/>
  <c r="S71" i="1" s="1"/>
  <c r="O71" i="1"/>
  <c r="X73" i="1"/>
  <c r="K70" i="1"/>
  <c r="L70" i="1" s="1"/>
  <c r="M70" i="1" s="1"/>
  <c r="N70" i="1"/>
  <c r="Q69" i="1"/>
  <c r="Q71" i="1" s="1"/>
  <c r="R69" i="1"/>
  <c r="D70" i="1" l="1"/>
  <c r="D71" i="1" s="1"/>
  <c r="E70" i="1"/>
  <c r="Y71" i="1"/>
  <c r="Y73" i="1" s="1"/>
  <c r="E71" i="1"/>
  <c r="H70" i="1"/>
  <c r="G71" i="1"/>
  <c r="K71" i="1"/>
  <c r="L71" i="1"/>
  <c r="AA70" i="1" l="1"/>
  <c r="Z73" i="1"/>
  <c r="AC71" i="1" l="1"/>
  <c r="AA71" i="1"/>
  <c r="AC73" i="1" l="1"/>
  <c r="AD70" i="1"/>
  <c r="AD71" i="1" l="1"/>
  <c r="AD7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trull</author>
    <author>clerk</author>
    <author/>
  </authors>
  <commentList>
    <comment ref="I7" authorId="0" shapeId="0" xr:uid="{5D1CB4EA-0179-4137-8E20-764BB2FA1D0B}">
      <text>
        <r>
          <rPr>
            <b/>
            <sz val="9"/>
            <color rgb="FF000000"/>
            <rFont val="Tahoma"/>
            <family val="2"/>
          </rPr>
          <t>trull:</t>
        </r>
        <r>
          <rPr>
            <sz val="9"/>
            <color rgb="FF000000"/>
            <rFont val="Tahoma"/>
            <family val="2"/>
          </rPr>
          <t xml:space="preserve">
31 plots @£24</t>
        </r>
        <r>
          <rPr>
            <sz val="9"/>
            <color rgb="FF000000"/>
            <rFont val="Tahoma"/>
            <family val="2"/>
          </rPr>
          <t xml:space="preserve">
this year is more due to back payments from 19/20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7" authorId="0" shapeId="0" xr:uid="{ADE82355-0475-4B93-AD8B-F9D51D5A6032}">
      <text>
        <r>
          <rPr>
            <b/>
            <sz val="9"/>
            <color rgb="FF000000"/>
            <rFont val="Tahoma"/>
            <family val="2"/>
          </rPr>
          <t>trull:</t>
        </r>
        <r>
          <rPr>
            <sz val="9"/>
            <color rgb="FF000000"/>
            <rFont val="Tahoma"/>
            <family val="2"/>
          </rPr>
          <t xml:space="preserve">
31 plots @£24</t>
        </r>
        <r>
          <rPr>
            <sz val="9"/>
            <color rgb="FF000000"/>
            <rFont val="Tahoma"/>
            <family val="2"/>
          </rPr>
          <t xml:space="preserve">
this year is more due to back payments from 19/20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O7" authorId="0" shapeId="0" xr:uid="{1E640042-5C0D-4062-8845-B6DB11C2057F}">
      <text>
        <r>
          <rPr>
            <b/>
            <sz val="9"/>
            <color rgb="FF000000"/>
            <rFont val="Tahoma"/>
            <family val="2"/>
          </rPr>
          <t>trull:</t>
        </r>
        <r>
          <rPr>
            <sz val="9"/>
            <color rgb="FF000000"/>
            <rFont val="Tahoma"/>
            <family val="2"/>
          </rPr>
          <t xml:space="preserve">
31 plots @£24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10" authorId="0" shapeId="0" xr:uid="{57F5693F-2262-4E7C-AB6E-00100E775253}">
      <text>
        <r>
          <rPr>
            <b/>
            <sz val="9"/>
            <color rgb="FF000000"/>
            <rFont val="Tahoma"/>
            <family val="2"/>
          </rPr>
          <t>trull:</t>
        </r>
        <r>
          <rPr>
            <sz val="9"/>
            <color rgb="FF000000"/>
            <rFont val="Tahoma"/>
            <family val="2"/>
          </rPr>
          <t xml:space="preserve">
assuming interest won't improve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10" authorId="0" shapeId="0" xr:uid="{C8712A0B-8B83-4950-A6A6-ACA364BD2D23}">
      <text>
        <r>
          <rPr>
            <b/>
            <sz val="9"/>
            <color rgb="FF000000"/>
            <rFont val="Tahoma"/>
            <family val="2"/>
          </rPr>
          <t>trull:</t>
        </r>
        <r>
          <rPr>
            <sz val="9"/>
            <color rgb="FF000000"/>
            <rFont val="Tahoma"/>
            <family val="2"/>
          </rPr>
          <t xml:space="preserve">
assuming interest won't improve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M10" authorId="1" shapeId="0" xr:uid="{28123BF8-2687-45C3-BA5B-CCD245310FED}">
      <text>
        <r>
          <rPr>
            <b/>
            <sz val="9"/>
            <color indexed="81"/>
            <rFont val="Tahoma"/>
            <family val="2"/>
          </rPr>
          <t>clerk:</t>
        </r>
        <r>
          <rPr>
            <sz val="9"/>
            <color indexed="81"/>
            <rFont val="Tahoma"/>
            <family val="2"/>
          </rPr>
          <t xml:space="preserve">
CIL account receiving £35 per month
</t>
        </r>
      </text>
    </comment>
    <comment ref="M11" authorId="1" shapeId="0" xr:uid="{A86AD458-E9D2-4D3F-8A97-4CB95966A814}">
      <text>
        <r>
          <rPr>
            <b/>
            <sz val="9"/>
            <color indexed="81"/>
            <rFont val="Tahoma"/>
            <family val="2"/>
          </rPr>
          <t>clerk:</t>
        </r>
        <r>
          <rPr>
            <sz val="9"/>
            <color indexed="81"/>
            <rFont val="Tahoma"/>
            <family val="2"/>
          </rPr>
          <t xml:space="preserve">
£1962 to claim 31/11
41731-25164=16566.85 = £3313 VAT</t>
        </r>
      </text>
    </comment>
    <comment ref="I31" authorId="0" shapeId="0" xr:uid="{1128784F-737E-425C-9119-97418A404E19}">
      <text>
        <r>
          <rPr>
            <b/>
            <sz val="9"/>
            <color rgb="FF000000"/>
            <rFont val="Tahoma"/>
            <family val="2"/>
          </rPr>
          <t>trull:</t>
        </r>
        <r>
          <rPr>
            <sz val="9"/>
            <color rgb="FF000000"/>
            <rFont val="Tahoma"/>
            <family val="2"/>
          </rPr>
          <t xml:space="preserve">
Assume 3% increase as per 20/21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L36" authorId="1" shapeId="0" xr:uid="{5423F716-D387-4CC3-A482-9CE15A4C5C0D}">
      <text>
        <r>
          <rPr>
            <b/>
            <sz val="9"/>
            <color indexed="81"/>
            <rFont val="Tahoma"/>
            <family val="2"/>
          </rPr>
          <t>clerk:</t>
        </r>
        <r>
          <rPr>
            <sz val="9"/>
            <color indexed="81"/>
            <rFont val="Tahoma"/>
            <family val="2"/>
          </rPr>
          <t xml:space="preserve">
solicitors fee
</t>
        </r>
      </text>
    </comment>
    <comment ref="G37" authorId="2" shapeId="0" xr:uid="{E9917603-8F7F-461E-A324-1F21A9F7EC92}">
      <text>
        <r>
          <rPr>
            <sz val="11"/>
            <color rgb="FF000000"/>
            <rFont val="Arial"/>
            <family val="2"/>
          </rPr>
          <t>======</t>
        </r>
        <r>
          <rPr>
            <sz val="11"/>
            <color rgb="FF000000"/>
            <rFont val="Arial"/>
            <family val="2"/>
          </rPr>
          <t xml:space="preserve">
ID#AAAAGPxzvi0</t>
        </r>
        <r>
          <rPr>
            <sz val="11"/>
            <color rgb="FF000000"/>
            <rFont val="Arial"/>
            <family val="2"/>
          </rPr>
          <t xml:space="preserve">
Trull Clerk    (2020-02-27 14:35:56)</t>
        </r>
        <r>
          <rPr>
            <sz val="11"/>
            <color rgb="FF000000"/>
            <rFont val="Arial"/>
            <family val="2"/>
          </rPr>
          <t xml:space="preserve">
adjustment made as website sitting in 'admin'</t>
        </r>
      </text>
    </comment>
  </commentList>
</comments>
</file>

<file path=xl/sharedStrings.xml><?xml version="1.0" encoding="utf-8"?>
<sst xmlns="http://schemas.openxmlformats.org/spreadsheetml/2006/main" count="220" uniqueCount="182">
  <si>
    <t>Trull Parish Council</t>
  </si>
  <si>
    <t>(end of Oct 20)</t>
  </si>
  <si>
    <t>Receipts</t>
  </si>
  <si>
    <t>Actual</t>
  </si>
  <si>
    <t>Budget</t>
  </si>
  <si>
    <t>Estimates</t>
  </si>
  <si>
    <t>Current</t>
  </si>
  <si>
    <t xml:space="preserve">Actual </t>
  </si>
  <si>
    <t>Current End of Nov_23</t>
  </si>
  <si>
    <t>Estimate</t>
  </si>
  <si>
    <t>Comments 24/25</t>
  </si>
  <si>
    <t>Comments 22/23</t>
  </si>
  <si>
    <t>YTD (Dec-24)</t>
  </si>
  <si>
    <t>Expected EOY</t>
  </si>
  <si>
    <t>Comments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</si>
  <si>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</si>
  <si>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</si>
  <si>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</si>
  <si>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</si>
  <si>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</si>
  <si>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</si>
  <si>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</si>
  <si>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</si>
  <si>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Allotments</t>
  </si>
  <si>
    <t>can charge more with raised beds</t>
  </si>
  <si>
    <t>Allotment S106</t>
  </si>
  <si>
    <t>Maintenance Grant</t>
  </si>
  <si>
    <t>Interest</t>
  </si>
  <si>
    <t>less CIL money held. Currently earning circa £50 per month</t>
  </si>
  <si>
    <t xml:space="preserve">VAT </t>
  </si>
  <si>
    <t>£1,396.81 Nov claim</t>
  </si>
  <si>
    <t>Precept</t>
  </si>
  <si>
    <t>Council Tax support grant</t>
  </si>
  <si>
    <t>Play equipment donation</t>
  </si>
  <si>
    <t>CIL Payments received</t>
  </si>
  <si>
    <t>See separate sheet</t>
  </si>
  <si>
    <t>KGV Legal fees from WOED</t>
  </si>
  <si>
    <t>TDBC Shelter grant</t>
  </si>
  <si>
    <t>Boules Grant SCF</t>
  </si>
  <si>
    <t>Pip Funds to hold</t>
  </si>
  <si>
    <t>PiP Donation</t>
  </si>
  <si>
    <t>Defibrillator funding</t>
  </si>
  <si>
    <t>HMRC paye refund</t>
  </si>
  <si>
    <t>NP refunds</t>
  </si>
  <si>
    <t>Misc</t>
  </si>
  <si>
    <t>Donations</t>
  </si>
  <si>
    <t>SWT 106 funds</t>
  </si>
  <si>
    <t>Land Registry refund</t>
  </si>
  <si>
    <t>Total Receipts</t>
  </si>
  <si>
    <t>Payments</t>
  </si>
  <si>
    <t xml:space="preserve">Clerk's salary </t>
  </si>
  <si>
    <t>Currently £18.10 per hr. Assume £19.10 from April 24</t>
  </si>
  <si>
    <t>12.98*16*52 = £10,799.36. Move to SCP 19 at completion of CILCA £13.24 = £11,015.68x3% = £11,345.47. Should we be factoring in additional staffing costs re CIL expenditure</t>
  </si>
  <si>
    <t>Pension Emp &amp; Empee</t>
  </si>
  <si>
    <t>8% £90.82</t>
  </si>
  <si>
    <t>£11,345.47 x 5% (employer cont) = £567.27</t>
  </si>
  <si>
    <t>Clerk Expenses</t>
  </si>
  <si>
    <t>on average claimed £85 per month. 22/23 £85 per month x 3% = £1,050.60</t>
  </si>
  <si>
    <t xml:space="preserve">New Laptop for Clerk </t>
  </si>
  <si>
    <t>Printer expected</t>
  </si>
  <si>
    <t>Community Events</t>
  </si>
  <si>
    <t>Party in the Park £1,500 (£1,300 2023)/Xmas tree £100/Volunteer drinks £150</t>
  </si>
  <si>
    <t>Admin/Misc</t>
  </si>
  <si>
    <t>Audit Fees</t>
  </si>
  <si>
    <t>Insurance</t>
  </si>
  <si>
    <t>Fixed for 3 years but allow a small increase</t>
  </si>
  <si>
    <t>Training</t>
  </si>
  <si>
    <t>Membership subscriptions</t>
  </si>
  <si>
    <t>SLCC will increase as based on salary £166 (up to £14k) SALC £617.54 - based on houses £700</t>
  </si>
  <si>
    <t>Hall hire</t>
  </si>
  <si>
    <t>Assume £30 per meeting + 3 additional meetings</t>
  </si>
  <si>
    <t>Printing</t>
  </si>
  <si>
    <t>bi monthly printed &amp; distributed</t>
  </si>
  <si>
    <t>Neighbourhood Plan</t>
  </si>
  <si>
    <t>Web site</t>
  </si>
  <si>
    <t>2023 £263 per yr. Website costs - used CIL</t>
  </si>
  <si>
    <t>allow for an increase</t>
  </si>
  <si>
    <t>Footpaths</t>
  </si>
  <si>
    <t>Open spaces maintenance</t>
  </si>
  <si>
    <t>£100 committed Linda Brierley £350 grass cutting. Contingency for trees/supports</t>
  </si>
  <si>
    <t>Grass cutting KGV Field</t>
  </si>
  <si>
    <t xml:space="preserve">Play Equip </t>
  </si>
  <si>
    <t>Dave to report on</t>
  </si>
  <si>
    <t>Dog bins</t>
  </si>
  <si>
    <t>water troughs/dip tanks. Could use CIL.</t>
  </si>
  <si>
    <t>Highways</t>
  </si>
  <si>
    <t>Signage and maintenance.Could use CIL.</t>
  </si>
  <si>
    <t>Street Cleaning covered in Street Scene but can include</t>
  </si>
  <si>
    <t>S.1387</t>
  </si>
  <si>
    <t>highway channels and litter removal from verges.</t>
  </si>
  <si>
    <t xml:space="preserve">Grants </t>
  </si>
  <si>
    <t>Could use CIL. See column T.</t>
  </si>
  <si>
    <t>• Winter Service - filling grit bins/dumpy bags</t>
  </si>
  <si>
    <t>Staplehay Weir</t>
  </si>
  <si>
    <t>£10,000 Work remains to be done. Could use CIL.</t>
  </si>
  <si>
    <t>• Roadside verges maintenance including grass cutting</t>
  </si>
  <si>
    <t>Book Exchange</t>
  </si>
  <si>
    <t>• Vegetation clearance and cutting on the Rights of Way network</t>
  </si>
  <si>
    <t>GHP</t>
  </si>
  <si>
    <t>• Drain jetting/Gully cleansing – both ordering works from TMC</t>
  </si>
  <si>
    <t>Defibrillator</t>
  </si>
  <si>
    <t>Contractor and local self-delivery</t>
  </si>
  <si>
    <t>CIL spending</t>
  </si>
  <si>
    <t>• Ditches and grips clearance</t>
  </si>
  <si>
    <t>Legal Fees</t>
  </si>
  <si>
    <t>• Hedge trimming</t>
  </si>
  <si>
    <t>QE2</t>
  </si>
  <si>
    <t>Tree maintenance</t>
  </si>
  <si>
    <t>• Non-illuminated sign cleaning and maintenance</t>
  </si>
  <si>
    <t>Tree surveys and felling</t>
  </si>
  <si>
    <t>ongoing tree management</t>
  </si>
  <si>
    <t>Election costs</t>
  </si>
  <si>
    <t>• Signage for new or changed speed limits</t>
  </si>
  <si>
    <t>Electoral officer recommends £1,500 per ward</t>
  </si>
  <si>
    <t>Speed Management</t>
  </si>
  <si>
    <t>• Weed treatment</t>
  </si>
  <si>
    <t xml:space="preserve">Electric charging costs </t>
  </si>
  <si>
    <t>• Minor Highways functions such as footway and footpath repairs,</t>
  </si>
  <si>
    <t>VAT</t>
  </si>
  <si>
    <t>£33k from CIL</t>
  </si>
  <si>
    <t>• Planned path safety inspections</t>
  </si>
  <si>
    <t>include tree work in KGV</t>
  </si>
  <si>
    <t>• Opportunities: Parish Highway Steward Model (based on one</t>
  </si>
  <si>
    <t>Total Payments</t>
  </si>
  <si>
    <t>per LCN area); P/T/C Council funding of most local highway</t>
  </si>
  <si>
    <t>services in accordance with community preferences eg on grass</t>
  </si>
  <si>
    <t>Surplus/deficit</t>
  </si>
  <si>
    <t>cutting regularity</t>
  </si>
  <si>
    <t>Balance b/f</t>
  </si>
  <si>
    <t>• Low tech preventative maintenance functions</t>
  </si>
  <si>
    <t>Balance c/f</t>
  </si>
  <si>
    <t>CIL balance</t>
  </si>
  <si>
    <t>Local Tax Base</t>
  </si>
  <si>
    <t>Precept rate - Band D properties</t>
  </si>
  <si>
    <t>now calculated without CIL</t>
  </si>
  <si>
    <t>Nov_25</t>
  </si>
  <si>
    <t xml:space="preserve">Budget </t>
  </si>
  <si>
    <t>2026/27</t>
  </si>
  <si>
    <t>EOY_25/26</t>
  </si>
  <si>
    <t>EOM</t>
  </si>
  <si>
    <t>Dec_25</t>
  </si>
  <si>
    <t>Actual c/f (-CIL )</t>
  </si>
  <si>
    <t>b/f_April_23</t>
  </si>
  <si>
    <t>CIL received June_23</t>
  </si>
  <si>
    <t>CIL23/24</t>
  </si>
  <si>
    <t>Actual balance 31/03/24</t>
  </si>
  <si>
    <t>proposed allocation</t>
  </si>
  <si>
    <t>Tree condition survey</t>
  </si>
  <si>
    <t>20mph</t>
  </si>
  <si>
    <t>solar panel SID</t>
  </si>
  <si>
    <t>light column</t>
  </si>
  <si>
    <t>Cricket club grant</t>
  </si>
  <si>
    <t>Garden club grant</t>
  </si>
  <si>
    <t>Received</t>
  </si>
  <si>
    <t>Expires</t>
  </si>
  <si>
    <t>April &amp; October 2022</t>
  </si>
  <si>
    <t>Actual balance 31/03/25</t>
  </si>
  <si>
    <t>QE2 tree maintenance</t>
  </si>
  <si>
    <t>stream clearance</t>
  </si>
  <si>
    <t>laptop purchase</t>
  </si>
  <si>
    <t>bollard - KGV</t>
  </si>
  <si>
    <t>weir repair</t>
  </si>
  <si>
    <t>tennis club grant</t>
  </si>
  <si>
    <t>2025/26 subtotal</t>
  </si>
  <si>
    <t>Balance 30/11/25</t>
  </si>
  <si>
    <t>play equipment</t>
  </si>
  <si>
    <t>Misc/Contingency</t>
  </si>
  <si>
    <t xml:space="preserve">suggested CIL tab layout  </t>
  </si>
  <si>
    <t>£</t>
  </si>
  <si>
    <t xml:space="preserve">CIL balance b/fwd 1/4/2025 </t>
  </si>
  <si>
    <t>add any CIL monies recd in 25/26</t>
  </si>
  <si>
    <t xml:space="preserve">less costs allocated against CIL in 25/26 ( list these out , one below the other ) </t>
  </si>
  <si>
    <t>CIL bal c/fwd 31/3/2026 ( predicted )</t>
  </si>
  <si>
    <t>2026/27 :</t>
  </si>
  <si>
    <t xml:space="preserve">anticipated costs to allocate against CIL : </t>
  </si>
  <si>
    <t>a</t>
  </si>
  <si>
    <t>b</t>
  </si>
  <si>
    <t>c</t>
  </si>
  <si>
    <t>d</t>
  </si>
  <si>
    <t xml:space="preserve">etc </t>
  </si>
  <si>
    <t xml:space="preserve">Estimated CIL bal c/fwd at 31/3/2027 </t>
  </si>
  <si>
    <t>Dipford Road/Staplehay/hot spots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</si>
</sst>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 &quot;[$£]#,##0.00&quot; &quot;;&quot;-&quot;[$£]#,##0.00&quot; &quot;;&quot; &quot;[$£]&quot;-&quot;00&quot; &quot;;&quot; &quot;@&quot; &quot;"/>
    <numFmt numFmtId="165" formatCode="[$£]#,##0.00;[Red]&quot;-&quot;[$£]#,##0.00"/>
    <numFmt numFmtId="166" formatCode="&quot; &quot;#,##0.00&quot; &quot;;&quot;-&quot;#,##0.00&quot; &quot;;&quot; -&quot;00&quot; &quot;;&quot; &quot;@"/>
    <numFmt numFmtId="167" formatCode="[$£-452]#,##0.00"/>
    <numFmt numFmtId="168" formatCode="&quot;£&quot;#,##0.00"/>
  </numFmts>
  <fonts count="15" x14ac:knownFonts="1">
    <font>
      <sz val="11"/>
      <color theme="1"/>
      <name val="Aptos Narrow"/>
      <family val="2"/>
      <scheme val="minor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1D1B11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Arial"/>
      <family val="2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 wrapText="1"/>
    </xf>
    <xf numFmtId="0" fontId="5" fillId="0" borderId="0" xfId="0" applyFont="1"/>
    <xf numFmtId="0" fontId="5" fillId="2" borderId="0" xfId="0" applyFont="1" applyFill="1"/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wrapText="1"/>
    </xf>
    <xf numFmtId="44" fontId="2" fillId="0" borderId="0" xfId="0" applyNumberFormat="1" applyFont="1"/>
    <xf numFmtId="44" fontId="2" fillId="2" borderId="0" xfId="0" applyNumberFormat="1" applyFont="1" applyFill="1"/>
    <xf numFmtId="3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wrapText="1"/>
    </xf>
    <xf numFmtId="4" fontId="6" fillId="0" borderId="0" xfId="0" applyNumberFormat="1" applyFont="1"/>
    <xf numFmtId="4" fontId="2" fillId="0" borderId="1" xfId="0" applyNumberFormat="1" applyFont="1" applyBorder="1"/>
    <xf numFmtId="4" fontId="2" fillId="3" borderId="1" xfId="0" applyNumberFormat="1" applyFont="1" applyFill="1" applyBorder="1"/>
    <xf numFmtId="164" fontId="2" fillId="0" borderId="1" xfId="0" applyNumberFormat="1" applyFont="1" applyBorder="1"/>
    <xf numFmtId="164" fontId="2" fillId="2" borderId="0" xfId="0" applyNumberFormat="1" applyFont="1" applyFill="1"/>
    <xf numFmtId="4" fontId="2" fillId="3" borderId="0" xfId="0" applyNumberFormat="1" applyFont="1" applyFill="1"/>
    <xf numFmtId="166" fontId="2" fillId="0" borderId="0" xfId="0" applyNumberFormat="1" applyFont="1" applyAlignment="1">
      <alignment horizontal="left"/>
    </xf>
    <xf numFmtId="164" fontId="2" fillId="4" borderId="0" xfId="0" applyNumberFormat="1" applyFont="1" applyFill="1"/>
    <xf numFmtId="0" fontId="2" fillId="0" borderId="0" xfId="0" applyFont="1" applyAlignment="1">
      <alignment horizontal="center"/>
    </xf>
    <xf numFmtId="167" fontId="2" fillId="0" borderId="0" xfId="0" applyNumberFormat="1" applyFont="1"/>
    <xf numFmtId="3" fontId="2" fillId="0" borderId="1" xfId="0" applyNumberFormat="1" applyFont="1" applyBorder="1"/>
    <xf numFmtId="168" fontId="2" fillId="0" borderId="0" xfId="0" applyNumberFormat="1" applyFont="1"/>
    <xf numFmtId="4" fontId="2" fillId="2" borderId="0" xfId="0" applyNumberFormat="1" applyFont="1" applyFill="1"/>
    <xf numFmtId="0" fontId="2" fillId="3" borderId="0" xfId="0" applyFont="1" applyFill="1"/>
    <xf numFmtId="8" fontId="2" fillId="0" borderId="0" xfId="0" applyNumberFormat="1" applyFont="1"/>
    <xf numFmtId="8" fontId="0" fillId="0" borderId="0" xfId="0" applyNumberFormat="1"/>
    <xf numFmtId="14" fontId="0" fillId="0" borderId="0" xfId="0" applyNumberFormat="1"/>
    <xf numFmtId="17" fontId="0" fillId="0" borderId="0" xfId="0" applyNumberFormat="1"/>
    <xf numFmtId="0" fontId="0" fillId="5" borderId="0" xfId="0" applyFill="1"/>
    <xf numFmtId="44" fontId="3" fillId="0" borderId="0" xfId="0" applyNumberFormat="1" applyFont="1"/>
    <xf numFmtId="44" fontId="13" fillId="0" borderId="0" xfId="0" applyNumberFormat="1" applyFont="1"/>
    <xf numFmtId="0" fontId="0" fillId="0" borderId="2" xfId="0" applyBorder="1"/>
    <xf numFmtId="0" fontId="12" fillId="0" borderId="0" xfId="0" applyFont="1"/>
    <xf numFmtId="0" fontId="14" fillId="0" borderId="0" xfId="0" applyFont="1"/>
    <xf numFmtId="44" fontId="0" fillId="0" borderId="0" xfId="0" applyNumberFormat="1"/>
    <xf numFmtId="44" fontId="0" fillId="0" borderId="2" xfId="0" applyNumberFormat="1" applyBorder="1"/>
    <xf numFmtId="44" fontId="0" fillId="0" borderId="3" xfId="0" applyNumberForma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 applyFill="1"/>
    <xf numFmtId="168" fontId="2" fillId="0" borderId="0" xfId="0" applyNumberFormat="1" applyFont="1" applyFill="1"/>
    <xf numFmtId="44" fontId="2" fillId="0" borderId="0" xfId="0" applyNumberFormat="1" applyFont="1" applyFill="1"/>
    <xf numFmtId="4" fontId="2" fillId="0" borderId="0" xfId="0" applyNumberFormat="1" applyFont="1" applyFill="1"/>
    <xf numFmtId="164" fontId="13" fillId="0" borderId="0" xfId="0" applyNumberFormat="1" applyFont="1" applyFill="1"/>
    <xf numFmtId="0" fontId="2" fillId="0" borderId="0" xfId="0" applyFont="1" applyFill="1"/>
    <xf numFmtId="4" fontId="13" fillId="0" borderId="0" xfId="0" applyNumberFormat="1" applyFont="1" applyFill="1"/>
    <xf numFmtId="167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rull\FINANCE\Budget\Budget_2024_25%20Sep_24.xlsx" TargetMode="External"/><Relationship Id="rId1" Type="http://schemas.openxmlformats.org/officeDocument/2006/relationships/externalLinkPath" Target="Budget_2024_25%20Sep_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 V Exp Sep_24"/>
      <sheetName val="Budget V Exp_June_24"/>
      <sheetName val="Budget 24_25_V1"/>
      <sheetName val="Salary_24_25"/>
      <sheetName val="Bins 24_25"/>
      <sheetName val="Budget 2023_24 V1"/>
      <sheetName val="Bins 23_24"/>
      <sheetName val="Bins 22-23"/>
      <sheetName val="CIL_23_24"/>
      <sheetName val="CIL__22_23"/>
    </sheetNames>
    <sheetDataSet>
      <sheetData sheetId="0"/>
      <sheetData sheetId="1"/>
      <sheetData sheetId="2"/>
      <sheetData sheetId="3">
        <row r="20">
          <cell r="F20">
            <v>1568.6666666666667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6331-7DDB-4715-AC33-08987E7E59FC}">
  <dimension ref="A1:AF78"/>
  <sheetViews>
    <sheetView tabSelected="1" topLeftCell="A5" zoomScale="130" zoomScaleNormal="130" workbookViewId="0">
      <pane ySplit="2" topLeftCell="A29" activePane="bottomLeft" state="frozen"/>
      <selection activeCell="A5" sqref="A5"/>
      <selection pane="bottomLeft" activeCell="AJ39" sqref="AJ39"/>
    </sheetView>
  </sheetViews>
  <sheetFormatPr defaultColWidth="10.33203125" defaultRowHeight="14.4" x14ac:dyDescent="0.3"/>
  <cols>
    <col min="1" max="1" width="28.6640625" style="1" customWidth="1"/>
    <col min="2" max="2" width="3.6640625" style="1" customWidth="1"/>
    <col min="3" max="6" width="15.5546875" style="1" hidden="1" customWidth="1"/>
    <col min="7" max="7" width="10.109375" style="1" hidden="1" customWidth="1"/>
    <col min="8" max="8" width="15.33203125" style="1" hidden="1" customWidth="1"/>
    <col min="9" max="10" width="13.44140625" style="2" hidden="1" customWidth="1"/>
    <col min="11" max="11" width="14.5546875" style="2" hidden="1" customWidth="1"/>
    <col min="12" max="12" width="13.44140625" style="2" hidden="1" customWidth="1"/>
    <col min="13" max="14" width="13.44140625" style="1" hidden="1" customWidth="1"/>
    <col min="15" max="15" width="14.5546875" style="2" hidden="1" customWidth="1"/>
    <col min="16" max="16" width="15.6640625" style="2" hidden="1" customWidth="1"/>
    <col min="17" max="19" width="14.5546875" style="2" hidden="1" customWidth="1"/>
    <col min="20" max="20" width="23.109375" style="3" hidden="1" customWidth="1"/>
    <col min="21" max="21" width="35.109375" style="3" hidden="1" customWidth="1"/>
    <col min="22" max="22" width="49.44140625" style="4" hidden="1" customWidth="1"/>
    <col min="23" max="24" width="14.5546875" style="2" hidden="1" customWidth="1"/>
    <col min="25" max="25" width="14.5546875" style="2" customWidth="1"/>
    <col min="26" max="26" width="11.88671875" style="1" bestFit="1" customWidth="1"/>
    <col min="27" max="28" width="11.88671875" style="1" hidden="1" customWidth="1"/>
    <col min="29" max="30" width="11.88671875" style="1" customWidth="1"/>
    <col min="31" max="31" width="6.33203125" style="5" customWidth="1"/>
    <col min="32" max="32" width="27.88671875" style="58" hidden="1" customWidth="1"/>
    <col min="33" max="16384" width="10.33203125" style="1"/>
  </cols>
  <sheetData>
    <row r="1" spans="1:32" hidden="1" x14ac:dyDescent="0.3">
      <c r="A1" s="51" t="s">
        <v>0</v>
      </c>
      <c r="B1" s="51"/>
      <c r="C1" s="51"/>
      <c r="D1" s="51"/>
      <c r="E1" s="51"/>
      <c r="F1" s="51"/>
      <c r="G1" s="51"/>
    </row>
    <row r="2" spans="1:32" hidden="1" x14ac:dyDescent="0.3">
      <c r="A2" s="1" t="s">
        <v>0</v>
      </c>
    </row>
    <row r="3" spans="1:32" hidden="1" x14ac:dyDescent="0.3">
      <c r="A3" s="6"/>
      <c r="C3" s="7"/>
      <c r="E3" s="7"/>
      <c r="F3" s="7"/>
      <c r="H3" s="1" t="s">
        <v>1</v>
      </c>
    </row>
    <row r="4" spans="1:32" hidden="1" x14ac:dyDescent="0.3">
      <c r="C4" s="7"/>
      <c r="E4" s="7"/>
      <c r="F4" s="7"/>
    </row>
    <row r="5" spans="1:32" ht="28.8" x14ac:dyDescent="0.3">
      <c r="A5" s="52" t="s">
        <v>2</v>
      </c>
      <c r="B5" s="52"/>
      <c r="C5" s="8" t="s">
        <v>3</v>
      </c>
      <c r="D5" s="8" t="s">
        <v>4</v>
      </c>
      <c r="E5" s="8" t="s">
        <v>3</v>
      </c>
      <c r="F5" s="8" t="s">
        <v>5</v>
      </c>
      <c r="G5" s="8" t="s">
        <v>4</v>
      </c>
      <c r="H5" s="8" t="s">
        <v>3</v>
      </c>
      <c r="I5" s="9" t="s">
        <v>4</v>
      </c>
      <c r="J5" s="9" t="s">
        <v>3</v>
      </c>
      <c r="K5" s="9" t="s">
        <v>4</v>
      </c>
      <c r="L5" s="9" t="s">
        <v>6</v>
      </c>
      <c r="M5" s="8" t="s">
        <v>5</v>
      </c>
      <c r="N5" s="8" t="s">
        <v>7</v>
      </c>
      <c r="O5" s="9" t="s">
        <v>4</v>
      </c>
      <c r="P5" s="10" t="s">
        <v>8</v>
      </c>
      <c r="Q5" s="9" t="s">
        <v>9</v>
      </c>
      <c r="R5" s="9" t="s">
        <v>7</v>
      </c>
      <c r="S5" s="9" t="s">
        <v>4</v>
      </c>
      <c r="T5" s="10" t="s">
        <v>10</v>
      </c>
      <c r="U5" s="10"/>
      <c r="V5" s="4" t="s">
        <v>11</v>
      </c>
      <c r="W5" s="9" t="s">
        <v>12</v>
      </c>
      <c r="X5" s="9" t="s">
        <v>13</v>
      </c>
      <c r="Y5" s="9" t="s">
        <v>3</v>
      </c>
      <c r="Z5" s="11" t="s">
        <v>4</v>
      </c>
      <c r="AA5" s="11" t="s">
        <v>6</v>
      </c>
      <c r="AB5" s="11" t="s">
        <v>139</v>
      </c>
      <c r="AC5" s="11" t="s">
        <v>9</v>
      </c>
      <c r="AD5" s="11" t="s">
        <v>136</v>
      </c>
      <c r="AE5" s="12"/>
      <c r="AF5" s="58" t="s">
        <v>14</v>
      </c>
    </row>
    <row r="6" spans="1:32" x14ac:dyDescent="0.3">
      <c r="A6" s="13"/>
      <c r="B6" s="8"/>
      <c r="C6" s="8" t="s">
        <v>15</v>
      </c>
      <c r="D6" s="8" t="s">
        <v>16</v>
      </c>
      <c r="E6" s="8" t="s">
        <v>16</v>
      </c>
      <c r="F6" s="8" t="s">
        <v>16</v>
      </c>
      <c r="G6" s="8" t="s">
        <v>17</v>
      </c>
      <c r="H6" s="8" t="s">
        <v>17</v>
      </c>
      <c r="I6" s="9" t="s">
        <v>18</v>
      </c>
      <c r="J6" s="9" t="s">
        <v>18</v>
      </c>
      <c r="K6" s="8" t="s">
        <v>19</v>
      </c>
      <c r="L6" s="14" t="s">
        <v>19</v>
      </c>
      <c r="M6" s="8" t="s">
        <v>19</v>
      </c>
      <c r="N6" s="8" t="s">
        <v>19</v>
      </c>
      <c r="O6" s="8" t="s">
        <v>20</v>
      </c>
      <c r="P6" s="8" t="s">
        <v>20</v>
      </c>
      <c r="Q6" s="8" t="s">
        <v>20</v>
      </c>
      <c r="R6" s="8" t="s">
        <v>20</v>
      </c>
      <c r="S6" s="8" t="s">
        <v>21</v>
      </c>
      <c r="T6" s="15"/>
      <c r="U6" s="15"/>
      <c r="W6" s="8" t="s">
        <v>21</v>
      </c>
      <c r="X6" s="8" t="s">
        <v>21</v>
      </c>
      <c r="Y6" s="8" t="s">
        <v>22</v>
      </c>
      <c r="Z6" s="11" t="s">
        <v>22</v>
      </c>
      <c r="AA6" s="11" t="s">
        <v>135</v>
      </c>
      <c r="AB6" s="11" t="s">
        <v>140</v>
      </c>
      <c r="AC6" s="11" t="s">
        <v>138</v>
      </c>
      <c r="AD6" s="11" t="s">
        <v>137</v>
      </c>
      <c r="AE6" s="12"/>
    </row>
    <row r="7" spans="1:32" ht="18" customHeight="1" x14ac:dyDescent="0.3">
      <c r="A7" s="1" t="s">
        <v>23</v>
      </c>
      <c r="C7" s="2">
        <v>649</v>
      </c>
      <c r="D7" s="2">
        <v>720</v>
      </c>
      <c r="E7" s="2">
        <v>651</v>
      </c>
      <c r="F7" s="2">
        <v>651</v>
      </c>
      <c r="G7" s="2">
        <v>650</v>
      </c>
      <c r="H7" s="16">
        <v>794</v>
      </c>
      <c r="I7" s="16">
        <v>744</v>
      </c>
      <c r="J7" s="16">
        <v>741</v>
      </c>
      <c r="K7" s="16">
        <v>744</v>
      </c>
      <c r="L7" s="16">
        <v>687</v>
      </c>
      <c r="M7" s="16">
        <v>744</v>
      </c>
      <c r="N7" s="16">
        <v>733</v>
      </c>
      <c r="O7" s="16">
        <v>744</v>
      </c>
      <c r="P7" s="16">
        <v>686</v>
      </c>
      <c r="Q7" s="16">
        <v>700</v>
      </c>
      <c r="R7" s="16">
        <v>724</v>
      </c>
      <c r="S7" s="16">
        <v>750</v>
      </c>
      <c r="T7" s="17" t="s">
        <v>24</v>
      </c>
      <c r="U7" s="17"/>
      <c r="W7" s="18">
        <v>780</v>
      </c>
      <c r="X7" s="18">
        <v>850</v>
      </c>
      <c r="Y7" s="37">
        <v>8166.92</v>
      </c>
      <c r="Z7" s="18">
        <v>1235</v>
      </c>
      <c r="AA7" s="18">
        <v>1103.5</v>
      </c>
      <c r="AB7" s="18">
        <v>1123.5</v>
      </c>
      <c r="AC7" s="18">
        <v>1300</v>
      </c>
      <c r="AD7" s="18">
        <v>1300</v>
      </c>
      <c r="AE7" s="19"/>
    </row>
    <row r="8" spans="1:32" ht="18" customHeight="1" x14ac:dyDescent="0.3">
      <c r="A8" s="1" t="s">
        <v>25</v>
      </c>
      <c r="C8" s="2"/>
      <c r="D8" s="2"/>
      <c r="E8" s="2"/>
      <c r="F8" s="2"/>
      <c r="G8" s="2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  <c r="U8" s="17"/>
      <c r="W8" s="18">
        <v>7340.92</v>
      </c>
      <c r="X8" s="18">
        <v>7340.92</v>
      </c>
      <c r="Y8" s="37"/>
      <c r="Z8" s="18"/>
      <c r="AA8" s="18"/>
      <c r="AB8" s="18"/>
      <c r="AC8" s="18"/>
      <c r="AD8" s="18"/>
      <c r="AE8" s="19"/>
    </row>
    <row r="9" spans="1:32" ht="18" customHeight="1" x14ac:dyDescent="0.3">
      <c r="A9" s="1" t="s">
        <v>26</v>
      </c>
      <c r="C9" s="2">
        <v>1285</v>
      </c>
      <c r="D9" s="2">
        <v>0</v>
      </c>
      <c r="E9" s="2">
        <v>1285</v>
      </c>
      <c r="F9" s="2">
        <v>1285</v>
      </c>
      <c r="G9" s="2"/>
      <c r="H9" s="16">
        <v>1285</v>
      </c>
      <c r="I9" s="16"/>
      <c r="J9" s="16">
        <v>1285</v>
      </c>
      <c r="K9" s="16"/>
      <c r="L9" s="16">
        <v>1285</v>
      </c>
      <c r="M9" s="16">
        <v>1285</v>
      </c>
      <c r="N9" s="16">
        <v>1285</v>
      </c>
      <c r="O9" s="16"/>
      <c r="P9" s="16"/>
      <c r="Q9" s="16"/>
      <c r="R9" s="16">
        <v>1285</v>
      </c>
      <c r="S9" s="16"/>
      <c r="T9" s="17"/>
      <c r="U9" s="17"/>
      <c r="W9" s="18"/>
      <c r="X9" s="18"/>
      <c r="Y9" s="37"/>
      <c r="Z9" s="18"/>
      <c r="AA9" s="18"/>
      <c r="AB9" s="18"/>
      <c r="AC9" s="18"/>
      <c r="AD9" s="18"/>
      <c r="AE9" s="19"/>
    </row>
    <row r="10" spans="1:32" ht="18" customHeight="1" x14ac:dyDescent="0.3">
      <c r="A10" s="1" t="s">
        <v>27</v>
      </c>
      <c r="C10" s="2">
        <v>17.11</v>
      </c>
      <c r="D10" s="2">
        <v>20</v>
      </c>
      <c r="E10" s="2">
        <v>17.100000000000001</v>
      </c>
      <c r="F10" s="2">
        <v>17.100000000000001</v>
      </c>
      <c r="G10" s="2"/>
      <c r="H10" s="16">
        <v>10.130000000000001</v>
      </c>
      <c r="I10" s="16">
        <v>9</v>
      </c>
      <c r="J10" s="16">
        <v>3.72</v>
      </c>
      <c r="K10" s="16">
        <v>2.5</v>
      </c>
      <c r="L10" s="16">
        <v>43.14</v>
      </c>
      <c r="M10" s="16">
        <v>218</v>
      </c>
      <c r="N10" s="16">
        <v>396.72</v>
      </c>
      <c r="O10" s="16"/>
      <c r="P10" s="16">
        <v>437.23</v>
      </c>
      <c r="Q10" s="16"/>
      <c r="R10" s="16">
        <v>595.85</v>
      </c>
      <c r="S10" s="16">
        <v>300</v>
      </c>
      <c r="T10" s="17" t="s">
        <v>28</v>
      </c>
      <c r="U10" s="17"/>
      <c r="W10" s="18">
        <v>191.3</v>
      </c>
      <c r="X10" s="18">
        <v>251</v>
      </c>
      <c r="Y10" s="37">
        <v>249.25</v>
      </c>
      <c r="Z10" s="18">
        <v>200</v>
      </c>
      <c r="AA10" s="18">
        <v>92.96</v>
      </c>
      <c r="AB10" s="18">
        <v>102.43</v>
      </c>
      <c r="AC10" s="18">
        <f>80+AA10</f>
        <v>172.95999999999998</v>
      </c>
      <c r="AD10" s="18">
        <v>100</v>
      </c>
      <c r="AE10" s="19"/>
    </row>
    <row r="11" spans="1:32" ht="18" customHeight="1" x14ac:dyDescent="0.3">
      <c r="A11" s="1" t="s">
        <v>29</v>
      </c>
      <c r="C11" s="2">
        <v>2334.46</v>
      </c>
      <c r="D11" s="2">
        <v>6850</v>
      </c>
      <c r="E11" s="2">
        <v>6870.57</v>
      </c>
      <c r="F11" s="2">
        <v>6870.57</v>
      </c>
      <c r="G11" s="20"/>
      <c r="H11" s="16">
        <v>1132.9000000000001</v>
      </c>
      <c r="I11" s="16">
        <v>3105.8</v>
      </c>
      <c r="J11" s="16">
        <v>3632.8</v>
      </c>
      <c r="K11" s="16">
        <v>5121.72</v>
      </c>
      <c r="L11" s="16">
        <v>0</v>
      </c>
      <c r="M11" s="16">
        <f>3313+1962</f>
        <v>5275</v>
      </c>
      <c r="N11" s="16">
        <v>2521.1999999999998</v>
      </c>
      <c r="O11" s="16">
        <f>O67*20%</f>
        <v>12352</v>
      </c>
      <c r="P11" s="16">
        <v>35196.9</v>
      </c>
      <c r="Q11" s="16">
        <v>40000</v>
      </c>
      <c r="R11" s="16">
        <v>36593.08</v>
      </c>
      <c r="S11" s="16">
        <v>10267</v>
      </c>
      <c r="T11" s="17" t="s">
        <v>30</v>
      </c>
      <c r="U11" s="17"/>
      <c r="W11" s="18">
        <f>1523.1</f>
        <v>1523.1</v>
      </c>
      <c r="X11" s="18">
        <v>1800</v>
      </c>
      <c r="Y11" s="37">
        <v>1523.1</v>
      </c>
      <c r="Z11" s="18">
        <v>2000</v>
      </c>
      <c r="AA11" s="18">
        <v>1787.44</v>
      </c>
      <c r="AB11" s="18">
        <v>1787.44</v>
      </c>
      <c r="AC11" s="18">
        <v>2000</v>
      </c>
      <c r="AD11" s="18">
        <v>3500</v>
      </c>
      <c r="AE11" s="19"/>
    </row>
    <row r="12" spans="1:32" ht="18" customHeight="1" x14ac:dyDescent="0.3">
      <c r="A12" s="1" t="s">
        <v>31</v>
      </c>
      <c r="C12" s="2">
        <v>29000</v>
      </c>
      <c r="D12" s="2">
        <v>30000</v>
      </c>
      <c r="E12" s="2">
        <v>30000</v>
      </c>
      <c r="F12" s="2">
        <v>30000</v>
      </c>
      <c r="G12" s="2">
        <v>31000</v>
      </c>
      <c r="H12" s="16">
        <v>31000</v>
      </c>
      <c r="I12" s="16">
        <v>31000</v>
      </c>
      <c r="J12" s="16">
        <v>31000</v>
      </c>
      <c r="K12" s="16">
        <v>31000</v>
      </c>
      <c r="L12" s="16">
        <v>31000</v>
      </c>
      <c r="M12" s="16">
        <v>31000</v>
      </c>
      <c r="N12" s="16">
        <v>31000</v>
      </c>
      <c r="O12" s="16">
        <v>33000</v>
      </c>
      <c r="P12" s="16">
        <v>33000</v>
      </c>
      <c r="Q12" s="16">
        <v>33000</v>
      </c>
      <c r="R12" s="16">
        <v>33000</v>
      </c>
      <c r="S12" s="16">
        <v>36000</v>
      </c>
      <c r="W12" s="18">
        <v>36000</v>
      </c>
      <c r="X12" s="18">
        <v>36000</v>
      </c>
      <c r="Y12" s="37">
        <v>36000</v>
      </c>
      <c r="Z12" s="18">
        <v>45000</v>
      </c>
      <c r="AA12" s="18">
        <v>45000</v>
      </c>
      <c r="AB12" s="18">
        <v>45000</v>
      </c>
      <c r="AC12" s="18">
        <v>45000</v>
      </c>
      <c r="AD12" s="18">
        <v>60000</v>
      </c>
      <c r="AE12" s="19"/>
    </row>
    <row r="13" spans="1:32" ht="18" hidden="1" customHeight="1" x14ac:dyDescent="0.3">
      <c r="A13" s="1" t="s">
        <v>32</v>
      </c>
      <c r="C13" s="2">
        <v>0</v>
      </c>
      <c r="D13" s="2">
        <v>0</v>
      </c>
      <c r="E13" s="2">
        <v>0</v>
      </c>
      <c r="F13" s="2">
        <v>0</v>
      </c>
      <c r="G13" s="2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7"/>
      <c r="U13" s="17"/>
      <c r="W13" s="18"/>
      <c r="X13" s="18"/>
      <c r="Y13" s="37">
        <v>0</v>
      </c>
      <c r="Z13" s="18"/>
      <c r="AA13" s="18"/>
      <c r="AB13" s="18"/>
      <c r="AC13" s="18"/>
      <c r="AD13" s="18"/>
      <c r="AE13" s="19"/>
    </row>
    <row r="14" spans="1:32" ht="18" hidden="1" customHeight="1" x14ac:dyDescent="0.3">
      <c r="A14" s="1" t="s">
        <v>33</v>
      </c>
      <c r="C14" s="2">
        <v>0</v>
      </c>
      <c r="D14" s="2">
        <v>0</v>
      </c>
      <c r="E14" s="2">
        <v>530</v>
      </c>
      <c r="F14" s="2">
        <v>530</v>
      </c>
      <c r="G14" s="2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7"/>
      <c r="U14" s="17"/>
      <c r="W14" s="18"/>
      <c r="X14" s="18"/>
      <c r="Y14" s="37">
        <v>0</v>
      </c>
      <c r="Z14" s="18"/>
      <c r="AA14" s="18"/>
      <c r="AB14" s="18"/>
      <c r="AC14" s="18"/>
      <c r="AD14" s="18"/>
      <c r="AE14" s="19"/>
    </row>
    <row r="15" spans="1:32" ht="18" hidden="1" customHeight="1" x14ac:dyDescent="0.3">
      <c r="A15" s="1" t="s">
        <v>34</v>
      </c>
      <c r="C15" s="2">
        <v>573.52</v>
      </c>
      <c r="D15" s="2">
        <v>0</v>
      </c>
      <c r="E15" s="2">
        <v>0</v>
      </c>
      <c r="F15" s="2">
        <v>0</v>
      </c>
      <c r="G15" s="2"/>
      <c r="H15" s="16"/>
      <c r="I15" s="16"/>
      <c r="J15" s="16"/>
      <c r="K15" s="21"/>
      <c r="L15" s="16"/>
      <c r="M15" s="16"/>
      <c r="N15" s="16"/>
      <c r="O15" s="21"/>
      <c r="P15" s="21"/>
      <c r="Q15" s="21"/>
      <c r="R15" s="21"/>
      <c r="S15" s="21"/>
      <c r="T15" s="22"/>
      <c r="U15" s="22"/>
      <c r="V15" s="4" t="s">
        <v>35</v>
      </c>
      <c r="W15" s="18"/>
      <c r="X15" s="18"/>
      <c r="Y15" s="37">
        <v>0</v>
      </c>
      <c r="Z15" s="18"/>
      <c r="AA15" s="18"/>
      <c r="AB15" s="18"/>
      <c r="AC15" s="18"/>
      <c r="AD15" s="18"/>
      <c r="AE15" s="19"/>
    </row>
    <row r="16" spans="1:32" ht="18" hidden="1" customHeight="1" x14ac:dyDescent="0.3">
      <c r="A16" s="1" t="s">
        <v>36</v>
      </c>
      <c r="C16" s="2">
        <v>806</v>
      </c>
      <c r="D16" s="2">
        <v>0</v>
      </c>
      <c r="E16" s="2">
        <v>0</v>
      </c>
      <c r="F16" s="2">
        <v>0</v>
      </c>
      <c r="G16" s="2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7"/>
      <c r="U16" s="17"/>
      <c r="W16" s="18"/>
      <c r="X16" s="18"/>
      <c r="Y16" s="37">
        <v>0</v>
      </c>
      <c r="Z16" s="18"/>
      <c r="AA16" s="18"/>
      <c r="AB16" s="18"/>
      <c r="AC16" s="18"/>
      <c r="AD16" s="18"/>
      <c r="AE16" s="19"/>
    </row>
    <row r="17" spans="1:31" ht="18" hidden="1" customHeight="1" x14ac:dyDescent="0.3">
      <c r="A17" s="1" t="s">
        <v>37</v>
      </c>
      <c r="C17" s="2">
        <v>6500</v>
      </c>
      <c r="D17" s="2">
        <v>0</v>
      </c>
      <c r="E17" s="2">
        <v>0</v>
      </c>
      <c r="F17" s="2">
        <v>0</v>
      </c>
      <c r="G17" s="2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7"/>
      <c r="U17" s="17"/>
      <c r="W17" s="18"/>
      <c r="X17" s="18"/>
      <c r="Y17" s="37">
        <v>0</v>
      </c>
      <c r="Z17" s="18"/>
      <c r="AA17" s="18"/>
      <c r="AB17" s="18"/>
      <c r="AC17" s="18"/>
      <c r="AD17" s="18"/>
      <c r="AE17" s="19"/>
    </row>
    <row r="18" spans="1:31" ht="18" hidden="1" customHeight="1" x14ac:dyDescent="0.3">
      <c r="A18" s="1" t="s">
        <v>38</v>
      </c>
      <c r="C18" s="2">
        <v>1000</v>
      </c>
      <c r="D18" s="2">
        <v>0</v>
      </c>
      <c r="E18" s="2">
        <v>0</v>
      </c>
      <c r="F18" s="2">
        <v>0</v>
      </c>
      <c r="G18" s="2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7"/>
      <c r="U18" s="17"/>
      <c r="W18" s="18"/>
      <c r="X18" s="18"/>
      <c r="Y18" s="37">
        <v>400</v>
      </c>
      <c r="Z18" s="18"/>
      <c r="AA18" s="18"/>
      <c r="AB18" s="18"/>
      <c r="AC18" s="18"/>
      <c r="AD18" s="18"/>
      <c r="AE18" s="19"/>
    </row>
    <row r="19" spans="1:31" ht="18" hidden="1" customHeight="1" x14ac:dyDescent="0.3">
      <c r="A19" s="1" t="s">
        <v>39</v>
      </c>
      <c r="C19" s="2">
        <v>0</v>
      </c>
      <c r="D19" s="2">
        <v>0</v>
      </c>
      <c r="E19" s="2">
        <v>0</v>
      </c>
      <c r="F19" s="2">
        <v>0</v>
      </c>
      <c r="G19" s="2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7"/>
      <c r="U19" s="17"/>
      <c r="W19" s="18"/>
      <c r="X19" s="18"/>
      <c r="Y19" s="18"/>
      <c r="Z19" s="18"/>
      <c r="AA19" s="18"/>
      <c r="AB19" s="18"/>
      <c r="AC19" s="18"/>
      <c r="AD19" s="18"/>
      <c r="AE19" s="19"/>
    </row>
    <row r="20" spans="1:31" ht="18" hidden="1" customHeight="1" x14ac:dyDescent="0.3">
      <c r="A20" s="1" t="s">
        <v>40</v>
      </c>
      <c r="C20" s="23">
        <v>0</v>
      </c>
      <c r="D20" s="2">
        <v>0</v>
      </c>
      <c r="E20" s="2">
        <v>0</v>
      </c>
      <c r="F20" s="2">
        <v>0</v>
      </c>
      <c r="G20" s="2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7"/>
      <c r="U20" s="17"/>
      <c r="W20" s="18"/>
      <c r="X20" s="18"/>
      <c r="Y20" s="18"/>
      <c r="Z20" s="18"/>
      <c r="AA20" s="18"/>
      <c r="AB20" s="18"/>
      <c r="AC20" s="18"/>
      <c r="AD20" s="18"/>
      <c r="AE20" s="19"/>
    </row>
    <row r="21" spans="1:31" ht="18" hidden="1" customHeight="1" x14ac:dyDescent="0.3">
      <c r="A21" s="1" t="s">
        <v>41</v>
      </c>
      <c r="C21" s="2">
        <v>0</v>
      </c>
      <c r="D21" s="2">
        <v>0</v>
      </c>
      <c r="E21" s="2">
        <v>0</v>
      </c>
      <c r="F21" s="2">
        <v>0</v>
      </c>
      <c r="G21" s="2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7"/>
      <c r="U21" s="17"/>
      <c r="W21" s="18"/>
      <c r="X21" s="18"/>
      <c r="Y21" s="18"/>
      <c r="Z21" s="18"/>
      <c r="AA21" s="18"/>
      <c r="AB21" s="18"/>
      <c r="AC21" s="18"/>
      <c r="AD21" s="18"/>
      <c r="AE21" s="19"/>
    </row>
    <row r="22" spans="1:31" ht="18" hidden="1" customHeight="1" x14ac:dyDescent="0.3">
      <c r="A22" s="1" t="s">
        <v>42</v>
      </c>
      <c r="C22" s="2">
        <v>0</v>
      </c>
      <c r="D22" s="2">
        <v>0</v>
      </c>
      <c r="E22" s="2">
        <v>0</v>
      </c>
      <c r="F22" s="2">
        <v>0</v>
      </c>
      <c r="G22" s="2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7"/>
      <c r="U22" s="17"/>
      <c r="W22" s="18"/>
      <c r="X22" s="18"/>
      <c r="Y22" s="18"/>
      <c r="Z22" s="18"/>
      <c r="AA22" s="18"/>
      <c r="AB22" s="18"/>
      <c r="AC22" s="18"/>
      <c r="AD22" s="18"/>
      <c r="AE22" s="19"/>
    </row>
    <row r="23" spans="1:31" ht="18" hidden="1" customHeight="1" x14ac:dyDescent="0.3">
      <c r="A23" s="1" t="s">
        <v>43</v>
      </c>
      <c r="C23" s="2">
        <v>0</v>
      </c>
      <c r="D23" s="2">
        <v>0</v>
      </c>
      <c r="E23" s="2">
        <v>0</v>
      </c>
      <c r="F23" s="2">
        <v>0</v>
      </c>
      <c r="G23" s="2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7"/>
      <c r="U23" s="17"/>
      <c r="W23" s="18"/>
      <c r="X23" s="18"/>
      <c r="Y23" s="18"/>
      <c r="Z23" s="18"/>
      <c r="AA23" s="18"/>
      <c r="AB23" s="18"/>
      <c r="AC23" s="18"/>
      <c r="AD23" s="18"/>
      <c r="AE23" s="19"/>
    </row>
    <row r="24" spans="1:31" ht="18" customHeight="1" x14ac:dyDescent="0.3">
      <c r="A24" s="1" t="s">
        <v>44</v>
      </c>
      <c r="C24" s="2"/>
      <c r="D24" s="2"/>
      <c r="E24" s="2"/>
      <c r="F24" s="2"/>
      <c r="G24" s="2"/>
      <c r="H24" s="16"/>
      <c r="I24" s="16"/>
      <c r="J24" s="16">
        <v>1590.85</v>
      </c>
      <c r="K24" s="16"/>
      <c r="L24" s="16"/>
      <c r="M24" s="16"/>
      <c r="N24" s="16"/>
      <c r="O24" s="16"/>
      <c r="P24" s="16">
        <v>100</v>
      </c>
      <c r="Q24" s="16"/>
      <c r="R24" s="16">
        <v>100</v>
      </c>
      <c r="S24" s="16"/>
      <c r="T24" s="17"/>
      <c r="U24" s="17"/>
      <c r="W24" s="18"/>
      <c r="X24" s="18"/>
      <c r="Y24" s="18"/>
      <c r="Z24" s="18"/>
      <c r="AA24" s="18"/>
      <c r="AB24" s="18">
        <v>400</v>
      </c>
      <c r="AC24" s="18"/>
      <c r="AD24" s="18"/>
      <c r="AE24" s="19"/>
    </row>
    <row r="25" spans="1:31" ht="18" customHeight="1" x14ac:dyDescent="0.3">
      <c r="A25" s="1" t="s">
        <v>45</v>
      </c>
      <c r="C25" s="2"/>
      <c r="D25" s="2"/>
      <c r="E25" s="2"/>
      <c r="F25" s="2"/>
      <c r="G25" s="2"/>
      <c r="H25" s="16"/>
      <c r="I25" s="16"/>
      <c r="J25" s="16"/>
      <c r="K25" s="16"/>
      <c r="L25" s="16">
        <v>47.3</v>
      </c>
      <c r="M25" s="16"/>
      <c r="N25" s="16">
        <v>47.3</v>
      </c>
      <c r="O25" s="16"/>
      <c r="P25" s="16"/>
      <c r="Q25" s="16"/>
      <c r="R25" s="16"/>
      <c r="S25" s="16"/>
      <c r="T25" s="17"/>
      <c r="U25" s="17"/>
      <c r="W25" s="18"/>
      <c r="X25" s="18"/>
      <c r="Y25" s="18"/>
      <c r="Z25" s="18"/>
      <c r="AA25" s="18"/>
      <c r="AB25" s="18"/>
      <c r="AC25" s="18"/>
      <c r="AD25" s="18"/>
      <c r="AE25" s="19"/>
    </row>
    <row r="26" spans="1:31" ht="18" customHeight="1" x14ac:dyDescent="0.3">
      <c r="A26" s="1" t="s">
        <v>46</v>
      </c>
      <c r="C26" s="2"/>
      <c r="D26" s="2"/>
      <c r="E26" s="2"/>
      <c r="F26" s="2"/>
      <c r="G26" s="2"/>
      <c r="H26" s="16">
        <v>148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7"/>
      <c r="U26" s="17"/>
      <c r="W26" s="18"/>
      <c r="X26" s="18"/>
      <c r="Y26" s="18"/>
      <c r="Z26" s="18"/>
      <c r="AA26" s="18"/>
      <c r="AB26" s="18"/>
      <c r="AC26" s="18"/>
      <c r="AD26" s="18"/>
      <c r="AE26" s="19"/>
    </row>
    <row r="27" spans="1:31" ht="18" customHeight="1" x14ac:dyDescent="0.3">
      <c r="A27" s="1" t="s">
        <v>47</v>
      </c>
      <c r="C27" s="2">
        <v>40</v>
      </c>
      <c r="D27" s="2">
        <v>0</v>
      </c>
      <c r="E27" s="2">
        <v>0</v>
      </c>
      <c r="F27" s="2">
        <v>0</v>
      </c>
      <c r="G27" s="2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7"/>
      <c r="U27" s="17"/>
      <c r="W27" s="18"/>
      <c r="X27" s="18"/>
      <c r="Y27" s="18"/>
      <c r="Z27" s="18"/>
      <c r="AA27" s="18"/>
      <c r="AB27" s="18"/>
      <c r="AC27" s="18"/>
      <c r="AD27" s="18"/>
      <c r="AE27" s="19"/>
    </row>
    <row r="28" spans="1:31" ht="18" customHeight="1" thickBot="1" x14ac:dyDescent="0.35">
      <c r="A28" s="1" t="s">
        <v>48</v>
      </c>
      <c r="C28" s="24">
        <f t="shared" ref="C28:S28" si="0">SUM(C7:C27)</f>
        <v>42205.09</v>
      </c>
      <c r="D28" s="24">
        <f t="shared" si="0"/>
        <v>37590</v>
      </c>
      <c r="E28" s="24">
        <f t="shared" si="0"/>
        <v>39353.67</v>
      </c>
      <c r="F28" s="25">
        <f t="shared" si="0"/>
        <v>39353.67</v>
      </c>
      <c r="G28" s="24">
        <f t="shared" si="0"/>
        <v>31650</v>
      </c>
      <c r="H28" s="26">
        <f t="shared" si="0"/>
        <v>34370.03</v>
      </c>
      <c r="I28" s="26">
        <f t="shared" si="0"/>
        <v>34858.800000000003</v>
      </c>
      <c r="J28" s="26">
        <f t="shared" si="0"/>
        <v>38253.370000000003</v>
      </c>
      <c r="K28" s="26">
        <f t="shared" si="0"/>
        <v>36868.22</v>
      </c>
      <c r="L28" s="26">
        <f t="shared" si="0"/>
        <v>33062.44</v>
      </c>
      <c r="M28" s="26">
        <f t="shared" si="0"/>
        <v>38522</v>
      </c>
      <c r="N28" s="26">
        <f t="shared" si="0"/>
        <v>35983.22</v>
      </c>
      <c r="O28" s="26">
        <f t="shared" si="0"/>
        <v>46096</v>
      </c>
      <c r="P28" s="26">
        <f t="shared" si="0"/>
        <v>69420.13</v>
      </c>
      <c r="Q28" s="26">
        <f t="shared" si="0"/>
        <v>73700</v>
      </c>
      <c r="R28" s="26">
        <f t="shared" si="0"/>
        <v>72297.929999999993</v>
      </c>
      <c r="S28" s="26">
        <f t="shared" si="0"/>
        <v>47317</v>
      </c>
      <c r="T28" s="17"/>
      <c r="U28" s="17"/>
      <c r="W28" s="26">
        <f t="shared" ref="W28:AD28" si="1">SUM(W7:W27)</f>
        <v>45835.32</v>
      </c>
      <c r="X28" s="26">
        <f t="shared" si="1"/>
        <v>46241.919999999998</v>
      </c>
      <c r="Y28" s="26">
        <f>SUM(Y7:Y27)</f>
        <v>46339.270000000004</v>
      </c>
      <c r="Z28" s="26">
        <f t="shared" si="1"/>
        <v>48435</v>
      </c>
      <c r="AA28" s="26">
        <f t="shared" si="1"/>
        <v>47983.9</v>
      </c>
      <c r="AB28" s="26">
        <f t="shared" si="1"/>
        <v>48413.37</v>
      </c>
      <c r="AC28" s="26">
        <f t="shared" si="1"/>
        <v>48472.959999999999</v>
      </c>
      <c r="AD28" s="26">
        <f t="shared" si="1"/>
        <v>64900</v>
      </c>
      <c r="AE28" s="27"/>
    </row>
    <row r="29" spans="1:31" ht="18" customHeight="1" x14ac:dyDescent="0.3">
      <c r="C29" s="2"/>
      <c r="D29" s="2"/>
      <c r="E29" s="2"/>
      <c r="F29" s="28"/>
      <c r="G29" s="2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7"/>
      <c r="U29" s="17"/>
      <c r="W29" s="18"/>
      <c r="X29" s="18"/>
      <c r="Y29" s="18"/>
      <c r="Z29" s="18"/>
      <c r="AA29" s="18"/>
      <c r="AB29" s="18"/>
      <c r="AC29" s="18"/>
      <c r="AD29" s="18"/>
      <c r="AE29" s="19"/>
    </row>
    <row r="30" spans="1:31" ht="18.600000000000001" customHeight="1" x14ac:dyDescent="0.3">
      <c r="A30" s="52" t="s">
        <v>49</v>
      </c>
      <c r="B30" s="52"/>
      <c r="C30" s="2"/>
      <c r="D30" s="2"/>
      <c r="E30" s="2"/>
      <c r="F30" s="28"/>
      <c r="G30" s="2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7"/>
      <c r="U30" s="17"/>
      <c r="W30" s="18"/>
      <c r="X30" s="18"/>
      <c r="Y30" s="18"/>
      <c r="Z30" s="18"/>
      <c r="AA30" s="18"/>
      <c r="AB30" s="18"/>
      <c r="AC30" s="18"/>
      <c r="AD30" s="18"/>
      <c r="AE30" s="19"/>
    </row>
    <row r="31" spans="1:31" ht="18" customHeight="1" x14ac:dyDescent="0.3">
      <c r="A31" s="1" t="s">
        <v>50</v>
      </c>
      <c r="C31" s="29">
        <v>11380.76</v>
      </c>
      <c r="D31" s="2">
        <v>11600</v>
      </c>
      <c r="E31" s="2">
        <v>10074.379999999999</v>
      </c>
      <c r="F31" s="2">
        <v>10074.379999999999</v>
      </c>
      <c r="G31" s="20">
        <v>11600</v>
      </c>
      <c r="H31" s="16">
        <f>10618.88+447.3</f>
        <v>11066.179999999998</v>
      </c>
      <c r="I31" s="16">
        <v>11123.34</v>
      </c>
      <c r="J31" s="16">
        <v>9968.6</v>
      </c>
      <c r="K31" s="16">
        <v>12000</v>
      </c>
      <c r="L31" s="16">
        <v>7347.7600000000011</v>
      </c>
      <c r="M31" s="16">
        <f>L31+1279.61+1003.95+1482+1482</f>
        <v>12595.320000000002</v>
      </c>
      <c r="N31" s="16">
        <f>11110.05+634.58</f>
        <v>11744.63</v>
      </c>
      <c r="O31" s="16">
        <v>18684</v>
      </c>
      <c r="P31" s="16">
        <v>11464.87</v>
      </c>
      <c r="Q31" s="16">
        <f>P31+(4*[1]Salary_24_25!F20)</f>
        <v>17739.536666666667</v>
      </c>
      <c r="R31" s="16">
        <f>1765.18+758.95+16562.4</f>
        <v>19086.530000000002</v>
      </c>
      <c r="S31" s="16">
        <v>20000</v>
      </c>
      <c r="T31" s="17" t="s">
        <v>51</v>
      </c>
      <c r="U31" s="17"/>
      <c r="V31" s="4" t="s">
        <v>52</v>
      </c>
      <c r="W31" s="18">
        <v>14281.07</v>
      </c>
      <c r="X31" s="18">
        <v>18600</v>
      </c>
      <c r="Y31" s="18">
        <v>18560.12</v>
      </c>
      <c r="Z31" s="18">
        <v>21000</v>
      </c>
      <c r="AA31" s="18">
        <v>11410.800000000001</v>
      </c>
      <c r="AB31" s="18">
        <v>13211.55</v>
      </c>
      <c r="AC31" s="18">
        <v>19000</v>
      </c>
      <c r="AD31" s="18">
        <v>21000</v>
      </c>
      <c r="AE31" s="19"/>
    </row>
    <row r="32" spans="1:31" ht="18" customHeight="1" x14ac:dyDescent="0.3">
      <c r="A32" s="1" t="s">
        <v>53</v>
      </c>
      <c r="C32" s="2">
        <v>0</v>
      </c>
      <c r="D32" s="2">
        <v>120</v>
      </c>
      <c r="E32" s="2">
        <v>686.53</v>
      </c>
      <c r="F32" s="2">
        <v>686.53</v>
      </c>
      <c r="G32" s="2"/>
      <c r="H32" s="16">
        <v>412.87</v>
      </c>
      <c r="I32" s="16">
        <v>692</v>
      </c>
      <c r="J32" s="16">
        <v>1012.9199999999998</v>
      </c>
      <c r="K32" s="16">
        <v>568</v>
      </c>
      <c r="L32" s="16">
        <v>337.52</v>
      </c>
      <c r="M32" s="16">
        <v>540</v>
      </c>
      <c r="N32" s="16">
        <v>502.11</v>
      </c>
      <c r="O32" s="16">
        <v>1000</v>
      </c>
      <c r="P32" s="16">
        <v>538.72</v>
      </c>
      <c r="Q32" s="16">
        <f>P32+(4*74)</f>
        <v>834.72</v>
      </c>
      <c r="R32" s="16"/>
      <c r="S32" s="16">
        <f>90.82*12</f>
        <v>1089.8399999999999</v>
      </c>
      <c r="T32" s="17" t="s">
        <v>54</v>
      </c>
      <c r="U32" s="17"/>
      <c r="V32" s="4" t="s">
        <v>55</v>
      </c>
      <c r="W32" s="18">
        <v>2847.15</v>
      </c>
      <c r="X32" s="18">
        <v>3600</v>
      </c>
      <c r="Y32" s="18">
        <f>2526.6+973.13</f>
        <v>3499.73</v>
      </c>
      <c r="Z32" s="18">
        <v>5000</v>
      </c>
      <c r="AA32" s="18">
        <f>3172.87+540.19</f>
        <v>3713.06</v>
      </c>
      <c r="AB32" s="18">
        <v>4200</v>
      </c>
      <c r="AC32" s="18">
        <f>AA32+4*350</f>
        <v>5113.0599999999995</v>
      </c>
      <c r="AD32" s="18">
        <v>5500</v>
      </c>
      <c r="AE32" s="19"/>
    </row>
    <row r="33" spans="1:31" ht="18" customHeight="1" x14ac:dyDescent="0.3">
      <c r="A33" s="1" t="s">
        <v>56</v>
      </c>
      <c r="C33" s="2"/>
      <c r="D33" s="2"/>
      <c r="E33" s="2">
        <v>253.38</v>
      </c>
      <c r="F33" s="2">
        <v>253.38</v>
      </c>
      <c r="G33" s="2"/>
      <c r="H33" s="16">
        <v>1365.54</v>
      </c>
      <c r="I33" s="16"/>
      <c r="J33" s="16">
        <v>926.24000000000012</v>
      </c>
      <c r="K33" s="16">
        <v>1050</v>
      </c>
      <c r="L33" s="16">
        <v>422.39</v>
      </c>
      <c r="M33" s="16">
        <v>700</v>
      </c>
      <c r="N33" s="16">
        <v>687.09</v>
      </c>
      <c r="O33" s="16">
        <v>850</v>
      </c>
      <c r="P33" s="16">
        <v>786.02</v>
      </c>
      <c r="Q33" s="16">
        <v>900</v>
      </c>
      <c r="R33" s="16">
        <v>1202.67</v>
      </c>
      <c r="S33" s="16">
        <v>1000</v>
      </c>
      <c r="T33" s="17"/>
      <c r="U33" s="17"/>
      <c r="V33" s="4" t="s">
        <v>57</v>
      </c>
      <c r="W33" s="18">
        <v>818.32</v>
      </c>
      <c r="X33" s="18">
        <v>1000</v>
      </c>
      <c r="Y33" s="18">
        <v>1223.5899999999999</v>
      </c>
      <c r="Z33" s="18">
        <v>1200</v>
      </c>
      <c r="AA33" s="18">
        <v>640.59</v>
      </c>
      <c r="AB33" s="18">
        <v>691</v>
      </c>
      <c r="AC33" s="18">
        <f>AA33+80*4</f>
        <v>960.59</v>
      </c>
      <c r="AD33" s="18">
        <v>1200</v>
      </c>
      <c r="AE33" s="19"/>
    </row>
    <row r="34" spans="1:31" ht="18" customHeight="1" x14ac:dyDescent="0.3">
      <c r="A34" s="1" t="s">
        <v>58</v>
      </c>
      <c r="C34" s="2">
        <v>0</v>
      </c>
      <c r="D34" s="2">
        <v>0</v>
      </c>
      <c r="E34" s="2"/>
      <c r="F34" s="2"/>
      <c r="G34" s="2">
        <v>1000</v>
      </c>
      <c r="H34" s="30"/>
      <c r="I34" s="30"/>
      <c r="J34" s="30"/>
      <c r="K34" s="16"/>
      <c r="L34" s="16"/>
      <c r="M34" s="16"/>
      <c r="N34" s="16"/>
      <c r="O34" s="16">
        <v>1000</v>
      </c>
      <c r="P34" s="16"/>
      <c r="Q34" s="16">
        <v>1000</v>
      </c>
      <c r="R34" s="16"/>
      <c r="S34" s="16">
        <v>500</v>
      </c>
      <c r="T34" s="17" t="s">
        <v>59</v>
      </c>
      <c r="U34" s="17"/>
      <c r="W34" s="18"/>
      <c r="X34" s="18"/>
      <c r="Y34" s="18"/>
      <c r="Z34" s="18">
        <v>700</v>
      </c>
      <c r="AA34" s="18">
        <v>549.97</v>
      </c>
      <c r="AB34" s="18">
        <v>549.97</v>
      </c>
      <c r="AC34" s="18">
        <v>549.97</v>
      </c>
      <c r="AD34" s="55"/>
      <c r="AE34" s="19"/>
    </row>
    <row r="35" spans="1:31" ht="18" customHeight="1" x14ac:dyDescent="0.3">
      <c r="A35" s="1" t="s">
        <v>60</v>
      </c>
      <c r="C35" s="2">
        <v>0</v>
      </c>
      <c r="D35" s="2">
        <v>0</v>
      </c>
      <c r="E35" s="2"/>
      <c r="F35" s="2"/>
      <c r="G35" s="2">
        <v>500</v>
      </c>
      <c r="H35" s="30"/>
      <c r="I35" s="30"/>
      <c r="J35" s="30"/>
      <c r="K35" s="16"/>
      <c r="L35" s="16"/>
      <c r="M35" s="16"/>
      <c r="N35" s="16"/>
      <c r="O35" s="16"/>
      <c r="P35" s="16"/>
      <c r="Q35" s="16"/>
      <c r="R35" s="16">
        <v>557.53</v>
      </c>
      <c r="S35" s="16">
        <v>2000</v>
      </c>
      <c r="T35" s="17" t="s">
        <v>61</v>
      </c>
      <c r="U35" s="17"/>
      <c r="W35" s="18"/>
      <c r="X35" s="18"/>
      <c r="Y35" s="18"/>
      <c r="Z35" s="18">
        <v>2000</v>
      </c>
      <c r="AA35" s="18"/>
      <c r="AB35" s="18"/>
      <c r="AC35" s="18"/>
      <c r="AD35" s="18"/>
      <c r="AE35" s="19"/>
    </row>
    <row r="36" spans="1:31" ht="18" customHeight="1" x14ac:dyDescent="0.3">
      <c r="A36" s="1" t="s">
        <v>62</v>
      </c>
      <c r="C36" s="2">
        <v>2216.81</v>
      </c>
      <c r="D36" s="2">
        <v>300</v>
      </c>
      <c r="E36" s="2">
        <v>404.12</v>
      </c>
      <c r="F36" s="2">
        <v>404.12</v>
      </c>
      <c r="G36" s="2">
        <v>500</v>
      </c>
      <c r="H36" s="16">
        <v>1919.84</v>
      </c>
      <c r="I36" s="16">
        <v>500</v>
      </c>
      <c r="J36" s="16">
        <v>1016.8</v>
      </c>
      <c r="K36" s="16">
        <v>500</v>
      </c>
      <c r="L36" s="16">
        <v>847.14</v>
      </c>
      <c r="M36" s="16">
        <v>900</v>
      </c>
      <c r="N36" s="16">
        <v>1652.45</v>
      </c>
      <c r="O36" s="16">
        <v>500</v>
      </c>
      <c r="P36" s="16">
        <v>233.53</v>
      </c>
      <c r="Q36" s="16">
        <v>500</v>
      </c>
      <c r="R36" s="16">
        <v>630</v>
      </c>
      <c r="S36" s="16">
        <v>600</v>
      </c>
      <c r="T36" s="17"/>
      <c r="U36" s="17"/>
      <c r="W36" s="18">
        <v>285.39999999999998</v>
      </c>
      <c r="X36" s="18">
        <v>300</v>
      </c>
      <c r="Y36" s="18">
        <v>354.65</v>
      </c>
      <c r="Z36" s="18">
        <v>450</v>
      </c>
      <c r="AA36" s="18">
        <v>173.83999999999997</v>
      </c>
      <c r="AB36" s="18">
        <v>208.91</v>
      </c>
      <c r="AC36" s="18">
        <v>220</v>
      </c>
      <c r="AD36" s="18">
        <v>300</v>
      </c>
      <c r="AE36" s="19"/>
    </row>
    <row r="37" spans="1:31" ht="18" customHeight="1" x14ac:dyDescent="0.3">
      <c r="A37" s="50" t="s">
        <v>63</v>
      </c>
      <c r="B37" s="50"/>
      <c r="C37" s="2">
        <v>0</v>
      </c>
      <c r="D37" s="2">
        <v>500</v>
      </c>
      <c r="E37" s="2">
        <v>560.70000000000005</v>
      </c>
      <c r="F37" s="2">
        <v>560.70000000000005</v>
      </c>
      <c r="G37" s="2">
        <v>520</v>
      </c>
      <c r="H37" s="16">
        <v>381.6</v>
      </c>
      <c r="I37" s="16">
        <v>520</v>
      </c>
      <c r="J37" s="16">
        <v>360</v>
      </c>
      <c r="K37" s="16">
        <v>520</v>
      </c>
      <c r="L37" s="16">
        <v>460</v>
      </c>
      <c r="M37" s="16">
        <v>460</v>
      </c>
      <c r="N37" s="16">
        <v>460</v>
      </c>
      <c r="O37" s="16">
        <v>500</v>
      </c>
      <c r="P37" s="16">
        <v>630</v>
      </c>
      <c r="Q37" s="16">
        <v>630</v>
      </c>
      <c r="R37" s="16">
        <v>150</v>
      </c>
      <c r="S37" s="16">
        <v>650</v>
      </c>
      <c r="T37" s="17"/>
      <c r="U37" s="17"/>
      <c r="W37" s="18">
        <v>795</v>
      </c>
      <c r="X37" s="18">
        <v>795</v>
      </c>
      <c r="Y37" s="18">
        <v>795</v>
      </c>
      <c r="Z37" s="18">
        <v>550</v>
      </c>
      <c r="AA37" s="18">
        <v>480</v>
      </c>
      <c r="AB37" s="18">
        <v>480</v>
      </c>
      <c r="AC37" s="18">
        <v>480</v>
      </c>
      <c r="AD37" s="18">
        <v>550</v>
      </c>
      <c r="AE37" s="19"/>
    </row>
    <row r="38" spans="1:31" ht="18" customHeight="1" x14ac:dyDescent="0.3">
      <c r="A38" s="50" t="s">
        <v>64</v>
      </c>
      <c r="B38" s="50"/>
      <c r="C38" s="2">
        <v>0</v>
      </c>
      <c r="D38" s="2">
        <v>1250</v>
      </c>
      <c r="E38" s="2">
        <v>1242.74</v>
      </c>
      <c r="F38" s="2">
        <v>1242.74</v>
      </c>
      <c r="G38" s="20">
        <v>1300</v>
      </c>
      <c r="H38" s="16">
        <v>1579</v>
      </c>
      <c r="I38" s="16">
        <v>1700</v>
      </c>
      <c r="J38" s="16">
        <v>1092.94</v>
      </c>
      <c r="K38" s="16">
        <v>1200</v>
      </c>
      <c r="L38" s="16">
        <v>1749.31</v>
      </c>
      <c r="M38" s="16">
        <v>1749.31</v>
      </c>
      <c r="N38" s="16">
        <v>1749.31</v>
      </c>
      <c r="O38" s="16">
        <v>2000</v>
      </c>
      <c r="P38" s="16">
        <v>1511.11</v>
      </c>
      <c r="Q38" s="16">
        <v>1511.11</v>
      </c>
      <c r="R38" s="16">
        <v>242</v>
      </c>
      <c r="S38" s="16">
        <v>2000</v>
      </c>
      <c r="T38" s="17"/>
      <c r="U38" s="17"/>
      <c r="V38" s="4" t="s">
        <v>65</v>
      </c>
      <c r="W38" s="18">
        <v>1776.36</v>
      </c>
      <c r="X38" s="18">
        <v>1776.36</v>
      </c>
      <c r="Y38" s="18">
        <v>1776.36</v>
      </c>
      <c r="Z38" s="18">
        <v>2200</v>
      </c>
      <c r="AA38" s="18">
        <v>2006.7</v>
      </c>
      <c r="AB38" s="18">
        <v>2006.7</v>
      </c>
      <c r="AC38" s="18">
        <v>2006.7</v>
      </c>
      <c r="AD38" s="18">
        <v>2200</v>
      </c>
      <c r="AE38" s="19"/>
    </row>
    <row r="39" spans="1:31" ht="18" customHeight="1" x14ac:dyDescent="0.3">
      <c r="A39" s="31" t="s">
        <v>66</v>
      </c>
      <c r="B39" s="31"/>
      <c r="C39" s="2">
        <v>135</v>
      </c>
      <c r="D39" s="2">
        <v>150</v>
      </c>
      <c r="E39" s="2">
        <v>100</v>
      </c>
      <c r="F39" s="2">
        <v>100</v>
      </c>
      <c r="G39" s="2">
        <v>150</v>
      </c>
      <c r="H39" s="16">
        <v>804</v>
      </c>
      <c r="I39" s="16">
        <v>800</v>
      </c>
      <c r="J39" s="16">
        <v>418.8</v>
      </c>
      <c r="K39" s="16">
        <v>250</v>
      </c>
      <c r="L39" s="16">
        <v>230</v>
      </c>
      <c r="M39" s="16">
        <v>300</v>
      </c>
      <c r="N39" s="16">
        <v>185</v>
      </c>
      <c r="O39" s="16">
        <v>500</v>
      </c>
      <c r="P39" s="16">
        <v>30</v>
      </c>
      <c r="Q39" s="16">
        <v>100</v>
      </c>
      <c r="R39" s="16"/>
      <c r="S39" s="16">
        <v>500</v>
      </c>
      <c r="T39" s="17"/>
      <c r="U39" s="17"/>
      <c r="W39" s="18">
        <v>128</v>
      </c>
      <c r="X39" s="18">
        <v>200</v>
      </c>
      <c r="Y39" s="18">
        <v>185.5</v>
      </c>
      <c r="Z39" s="18">
        <v>500</v>
      </c>
      <c r="AA39" s="18">
        <v>65</v>
      </c>
      <c r="AB39" s="18">
        <v>65</v>
      </c>
      <c r="AC39" s="18">
        <v>100</v>
      </c>
      <c r="AD39" s="18">
        <v>250</v>
      </c>
      <c r="AE39" s="19"/>
    </row>
    <row r="40" spans="1:31" ht="18" customHeight="1" x14ac:dyDescent="0.3">
      <c r="A40" s="31" t="s">
        <v>67</v>
      </c>
      <c r="B40" s="31"/>
      <c r="C40" s="2">
        <v>590.97</v>
      </c>
      <c r="D40" s="2">
        <v>600</v>
      </c>
      <c r="E40" s="2">
        <v>593.51</v>
      </c>
      <c r="F40" s="2">
        <v>593.51</v>
      </c>
      <c r="G40" s="2">
        <v>600</v>
      </c>
      <c r="H40" s="16">
        <v>778.22</v>
      </c>
      <c r="I40" s="16">
        <v>800</v>
      </c>
      <c r="J40" s="16">
        <v>865.54</v>
      </c>
      <c r="K40" s="16">
        <v>900</v>
      </c>
      <c r="L40" s="16">
        <v>824.81</v>
      </c>
      <c r="M40" s="16">
        <v>824.81</v>
      </c>
      <c r="N40" s="16">
        <v>824.81</v>
      </c>
      <c r="O40" s="16">
        <v>900</v>
      </c>
      <c r="P40" s="16">
        <v>861.65</v>
      </c>
      <c r="Q40" s="16">
        <v>861.65</v>
      </c>
      <c r="R40" s="16">
        <v>861.65</v>
      </c>
      <c r="S40" s="16">
        <v>950</v>
      </c>
      <c r="T40" s="17"/>
      <c r="U40" s="17"/>
      <c r="V40" s="4" t="s">
        <v>68</v>
      </c>
      <c r="W40" s="18">
        <v>939.23</v>
      </c>
      <c r="X40" s="18">
        <v>939.23</v>
      </c>
      <c r="Y40" s="18">
        <v>939.23</v>
      </c>
      <c r="Z40" s="18">
        <v>1200</v>
      </c>
      <c r="AA40" s="18">
        <v>1247.1199999999999</v>
      </c>
      <c r="AB40" s="18">
        <v>1247.17</v>
      </c>
      <c r="AC40" s="18">
        <v>1247.1199999999999</v>
      </c>
      <c r="AD40" s="18">
        <v>1500</v>
      </c>
      <c r="AE40" s="19"/>
    </row>
    <row r="41" spans="1:31" ht="18" customHeight="1" x14ac:dyDescent="0.3">
      <c r="A41" s="1" t="s">
        <v>69</v>
      </c>
      <c r="C41" s="2">
        <v>246</v>
      </c>
      <c r="D41" s="2">
        <v>220</v>
      </c>
      <c r="E41" s="2">
        <v>372</v>
      </c>
      <c r="F41" s="2">
        <v>372</v>
      </c>
      <c r="G41" s="2">
        <v>260</v>
      </c>
      <c r="H41" s="16">
        <v>33</v>
      </c>
      <c r="I41" s="16">
        <v>260</v>
      </c>
      <c r="J41" s="16">
        <v>223.5</v>
      </c>
      <c r="K41" s="16">
        <v>420</v>
      </c>
      <c r="L41" s="16">
        <v>226.75</v>
      </c>
      <c r="M41" s="16">
        <v>240</v>
      </c>
      <c r="N41" s="16">
        <v>442.75</v>
      </c>
      <c r="O41" s="16">
        <v>420</v>
      </c>
      <c r="P41" s="16">
        <v>20</v>
      </c>
      <c r="Q41" s="16">
        <v>240</v>
      </c>
      <c r="R41" s="16">
        <v>6096.43</v>
      </c>
      <c r="S41" s="16">
        <v>300</v>
      </c>
      <c r="T41" s="17"/>
      <c r="U41" s="17"/>
      <c r="V41" s="4" t="s">
        <v>70</v>
      </c>
      <c r="W41" s="18">
        <v>144</v>
      </c>
      <c r="X41" s="18">
        <v>300</v>
      </c>
      <c r="Y41" s="18">
        <v>370</v>
      </c>
      <c r="Z41" s="18">
        <v>350</v>
      </c>
      <c r="AA41" s="18">
        <v>140</v>
      </c>
      <c r="AB41" s="18">
        <v>140</v>
      </c>
      <c r="AC41" s="18">
        <v>360</v>
      </c>
      <c r="AD41" s="18">
        <v>500</v>
      </c>
      <c r="AE41" s="19"/>
    </row>
    <row r="42" spans="1:31" ht="18" hidden="1" customHeight="1" x14ac:dyDescent="0.3">
      <c r="A42" s="1" t="s">
        <v>71</v>
      </c>
      <c r="C42" s="2">
        <v>196</v>
      </c>
      <c r="D42" s="2">
        <v>320</v>
      </c>
      <c r="E42" s="2">
        <v>164</v>
      </c>
      <c r="F42" s="2">
        <v>164</v>
      </c>
      <c r="G42" s="2">
        <v>250</v>
      </c>
      <c r="H42" s="16">
        <v>12</v>
      </c>
      <c r="I42" s="16">
        <v>250</v>
      </c>
      <c r="J42" s="16">
        <v>0</v>
      </c>
      <c r="K42" s="16">
        <v>250</v>
      </c>
      <c r="L42" s="16">
        <v>0</v>
      </c>
      <c r="M42" s="16">
        <v>50</v>
      </c>
      <c r="N42" s="16"/>
      <c r="O42" s="16">
        <v>250</v>
      </c>
      <c r="P42" s="16"/>
      <c r="Q42" s="16"/>
      <c r="R42" s="16">
        <v>1964.98</v>
      </c>
      <c r="S42" s="16"/>
      <c r="T42" s="17"/>
      <c r="U42" s="17"/>
      <c r="V42" s="4" t="s">
        <v>72</v>
      </c>
      <c r="W42" s="18"/>
      <c r="X42" s="18"/>
      <c r="Y42" s="18"/>
      <c r="AA42" s="18">
        <v>0</v>
      </c>
      <c r="AB42" s="18"/>
    </row>
    <row r="43" spans="1:31" ht="18" customHeight="1" x14ac:dyDescent="0.3">
      <c r="A43" s="1" t="s">
        <v>73</v>
      </c>
      <c r="C43" s="2">
        <v>0</v>
      </c>
      <c r="D43" s="2">
        <v>0</v>
      </c>
      <c r="E43" s="2"/>
      <c r="F43" s="2"/>
      <c r="G43" s="2"/>
      <c r="H43" s="16"/>
      <c r="I43" s="16"/>
      <c r="J43" s="16">
        <v>0</v>
      </c>
      <c r="K43" s="16"/>
      <c r="L43" s="16">
        <v>0</v>
      </c>
      <c r="M43" s="16">
        <v>0</v>
      </c>
      <c r="N43" s="16"/>
      <c r="O43" s="16">
        <v>0</v>
      </c>
      <c r="P43" s="16"/>
      <c r="Q43" s="16"/>
      <c r="R43" s="16"/>
      <c r="S43" s="16"/>
      <c r="T43" s="17"/>
      <c r="U43" s="17"/>
      <c r="W43" s="18"/>
      <c r="X43" s="18"/>
      <c r="Y43" s="18"/>
      <c r="Z43" s="18">
        <v>500</v>
      </c>
      <c r="AA43" s="18"/>
      <c r="AB43" s="18"/>
      <c r="AC43" s="18"/>
      <c r="AD43" s="43"/>
      <c r="AE43" s="19"/>
    </row>
    <row r="44" spans="1:31" ht="18" customHeight="1" x14ac:dyDescent="0.3">
      <c r="A44" s="1" t="s">
        <v>74</v>
      </c>
      <c r="C44" s="2">
        <v>0</v>
      </c>
      <c r="D44" s="2">
        <v>150</v>
      </c>
      <c r="E44" s="2">
        <v>125</v>
      </c>
      <c r="F44" s="2">
        <v>125</v>
      </c>
      <c r="G44" s="2">
        <v>150</v>
      </c>
      <c r="H44" s="16">
        <v>125</v>
      </c>
      <c r="I44" s="16">
        <v>150</v>
      </c>
      <c r="J44" s="16">
        <v>125</v>
      </c>
      <c r="K44" s="16">
        <v>150</v>
      </c>
      <c r="L44" s="16">
        <v>169.38</v>
      </c>
      <c r="M44" s="16">
        <f>L44</f>
        <v>169.38</v>
      </c>
      <c r="N44" s="16">
        <v>367.38</v>
      </c>
      <c r="O44" s="16">
        <v>400</v>
      </c>
      <c r="P44" s="16"/>
      <c r="Q44" s="16">
        <v>1011.2</v>
      </c>
      <c r="R44" s="16"/>
      <c r="S44" s="16">
        <v>300</v>
      </c>
      <c r="T44" s="17" t="s">
        <v>75</v>
      </c>
      <c r="U44" s="17"/>
      <c r="V44" s="4" t="s">
        <v>76</v>
      </c>
      <c r="W44" s="18">
        <v>262.2</v>
      </c>
      <c r="X44" s="18">
        <v>262.2</v>
      </c>
      <c r="Y44" s="18">
        <v>282.2</v>
      </c>
      <c r="Z44" s="18">
        <v>400</v>
      </c>
      <c r="AA44" s="18">
        <v>321.75</v>
      </c>
      <c r="AB44" s="18">
        <v>321.75</v>
      </c>
      <c r="AC44" s="18">
        <v>321.75</v>
      </c>
      <c r="AD44" s="18">
        <v>450</v>
      </c>
      <c r="AE44" s="19"/>
    </row>
    <row r="45" spans="1:31" ht="18" customHeight="1" x14ac:dyDescent="0.3">
      <c r="A45" s="1" t="s">
        <v>77</v>
      </c>
      <c r="C45" s="2">
        <v>0</v>
      </c>
      <c r="D45" s="2">
        <v>1000</v>
      </c>
      <c r="E45" s="2">
        <v>0</v>
      </c>
      <c r="F45" s="2">
        <v>0</v>
      </c>
      <c r="G45" s="2"/>
      <c r="H45" s="16">
        <v>0</v>
      </c>
      <c r="I45" s="16"/>
      <c r="J45" s="16">
        <v>0</v>
      </c>
      <c r="K45" s="16">
        <v>0</v>
      </c>
      <c r="L45" s="16"/>
      <c r="M45" s="16">
        <v>0</v>
      </c>
      <c r="N45" s="16"/>
      <c r="O45" s="16">
        <v>0</v>
      </c>
      <c r="P45" s="16"/>
      <c r="Q45" s="16"/>
      <c r="R45" s="16"/>
      <c r="S45" s="16"/>
      <c r="T45" s="17"/>
      <c r="U45" s="17"/>
      <c r="W45" s="18"/>
      <c r="X45" s="18"/>
      <c r="Y45" s="18"/>
      <c r="Z45" s="18"/>
      <c r="AC45" s="18"/>
      <c r="AD45" s="18"/>
      <c r="AE45" s="19"/>
    </row>
    <row r="46" spans="1:31" ht="18" customHeight="1" x14ac:dyDescent="0.3">
      <c r="A46" s="1" t="s">
        <v>78</v>
      </c>
      <c r="C46" s="2">
        <v>1133.45</v>
      </c>
      <c r="D46" s="2">
        <v>1000</v>
      </c>
      <c r="E46" s="2">
        <v>3527.07</v>
      </c>
      <c r="F46" s="2">
        <v>3527.07</v>
      </c>
      <c r="G46" s="2">
        <v>500</v>
      </c>
      <c r="H46" s="16">
        <v>1836.79</v>
      </c>
      <c r="I46" s="16">
        <v>1500</v>
      </c>
      <c r="J46" s="16">
        <v>8665.67</v>
      </c>
      <c r="K46" s="16">
        <v>2000</v>
      </c>
      <c r="L46" s="16">
        <v>2565.35</v>
      </c>
      <c r="M46" s="16"/>
      <c r="N46" s="16">
        <v>16170.11</v>
      </c>
      <c r="O46" s="16">
        <v>2000</v>
      </c>
      <c r="P46" s="16">
        <v>1746.01</v>
      </c>
      <c r="Q46" s="16">
        <v>2000</v>
      </c>
      <c r="R46" s="16">
        <v>13.28</v>
      </c>
      <c r="S46" s="16">
        <v>2000</v>
      </c>
      <c r="T46" s="17" t="s">
        <v>79</v>
      </c>
      <c r="U46" s="17"/>
      <c r="W46" s="18">
        <v>3044.49</v>
      </c>
      <c r="X46" s="18">
        <v>3000</v>
      </c>
      <c r="Y46" s="18">
        <v>3188.49</v>
      </c>
      <c r="Z46" s="18">
        <v>3000</v>
      </c>
      <c r="AA46" s="18">
        <f>6528.03-3675</f>
        <v>2853.0299999999997</v>
      </c>
      <c r="AB46" s="18">
        <v>1556.41</v>
      </c>
      <c r="AC46" s="18">
        <v>2000</v>
      </c>
      <c r="AD46" s="18">
        <v>2000</v>
      </c>
      <c r="AE46" s="19"/>
    </row>
    <row r="47" spans="1:31" ht="18" customHeight="1" x14ac:dyDescent="0.3">
      <c r="A47" s="50" t="s">
        <v>80</v>
      </c>
      <c r="B47" s="50"/>
      <c r="C47" s="2">
        <v>2657.2</v>
      </c>
      <c r="D47" s="2">
        <v>0</v>
      </c>
      <c r="E47" s="2">
        <v>0</v>
      </c>
      <c r="F47" s="2">
        <v>0</v>
      </c>
      <c r="G47" s="20"/>
      <c r="H47" s="16"/>
      <c r="I47" s="16">
        <v>3000</v>
      </c>
      <c r="J47" s="16">
        <v>3000</v>
      </c>
      <c r="K47" s="16"/>
      <c r="L47" s="16"/>
      <c r="M47" s="16"/>
      <c r="N47" s="16"/>
      <c r="O47" s="16"/>
      <c r="P47" s="16"/>
      <c r="Q47" s="16"/>
      <c r="R47" s="16">
        <v>4986.92</v>
      </c>
      <c r="S47" s="16"/>
      <c r="T47" s="17"/>
      <c r="U47" s="17"/>
      <c r="W47" s="18"/>
      <c r="X47" s="18"/>
      <c r="Y47" s="18"/>
      <c r="Z47" s="18"/>
      <c r="AC47" s="18"/>
      <c r="AD47" s="18"/>
      <c r="AE47" s="19"/>
    </row>
    <row r="48" spans="1:31" ht="18" customHeight="1" x14ac:dyDescent="0.3">
      <c r="A48" s="50" t="s">
        <v>81</v>
      </c>
      <c r="B48" s="50"/>
      <c r="C48" s="2">
        <v>25123.98</v>
      </c>
      <c r="D48" s="2">
        <v>5000</v>
      </c>
      <c r="E48" s="2">
        <v>350</v>
      </c>
      <c r="F48" s="2">
        <v>350</v>
      </c>
      <c r="G48" s="2">
        <v>5000</v>
      </c>
      <c r="H48" s="16">
        <v>2994.6</v>
      </c>
      <c r="I48" s="16">
        <v>10000</v>
      </c>
      <c r="J48" s="16">
        <v>1110</v>
      </c>
      <c r="K48" s="16">
        <v>10000</v>
      </c>
      <c r="L48" s="16"/>
      <c r="M48" s="16"/>
      <c r="N48" s="16"/>
      <c r="O48" s="16"/>
      <c r="P48" s="16"/>
      <c r="Q48" s="16"/>
      <c r="R48" s="16"/>
      <c r="S48" s="16"/>
      <c r="T48" s="17"/>
      <c r="U48" s="17"/>
      <c r="V48" s="4" t="s">
        <v>82</v>
      </c>
      <c r="W48" s="18"/>
      <c r="X48" s="18"/>
      <c r="Y48" s="18"/>
      <c r="Z48" s="18"/>
      <c r="AC48" s="18"/>
      <c r="AD48" s="18"/>
      <c r="AE48" s="19"/>
    </row>
    <row r="49" spans="1:32" ht="18" customHeight="1" x14ac:dyDescent="0.3">
      <c r="A49" s="50" t="s">
        <v>83</v>
      </c>
      <c r="B49" s="50"/>
      <c r="C49" s="2">
        <v>0</v>
      </c>
      <c r="D49" s="2">
        <v>850</v>
      </c>
      <c r="E49" s="2">
        <v>0</v>
      </c>
      <c r="F49" s="2">
        <v>0</v>
      </c>
      <c r="G49" s="2">
        <v>850</v>
      </c>
      <c r="H49" s="16">
        <v>3298.8</v>
      </c>
      <c r="I49" s="16">
        <v>1700</v>
      </c>
      <c r="J49" s="16">
        <v>1612.8</v>
      </c>
      <c r="K49" s="16">
        <v>2000</v>
      </c>
      <c r="L49" s="16">
        <v>1272.96</v>
      </c>
      <c r="M49" s="16">
        <v>1598.4</v>
      </c>
      <c r="N49" s="16">
        <v>1558.44</v>
      </c>
      <c r="O49" s="16">
        <v>2300</v>
      </c>
      <c r="P49" s="16">
        <v>1091.22</v>
      </c>
      <c r="Q49" s="16">
        <v>1144</v>
      </c>
      <c r="R49" s="16">
        <v>1406</v>
      </c>
      <c r="S49" s="16">
        <v>1300</v>
      </c>
      <c r="T49" s="17"/>
      <c r="U49" s="17"/>
      <c r="W49" s="18">
        <v>609.96</v>
      </c>
      <c r="X49" s="18">
        <v>1220</v>
      </c>
      <c r="Y49" s="18">
        <v>914.94</v>
      </c>
      <c r="Z49" s="18">
        <v>1200</v>
      </c>
      <c r="AA49" s="18">
        <v>811.98</v>
      </c>
      <c r="AB49" s="18">
        <v>811.98</v>
      </c>
      <c r="AC49" s="18">
        <v>1200</v>
      </c>
      <c r="AD49" s="18">
        <v>1500</v>
      </c>
      <c r="AE49" s="19"/>
    </row>
    <row r="50" spans="1:32" ht="18" customHeight="1" x14ac:dyDescent="0.3">
      <c r="A50" s="1" t="s">
        <v>23</v>
      </c>
      <c r="C50" s="2">
        <v>458.49</v>
      </c>
      <c r="D50" s="2">
        <v>350</v>
      </c>
      <c r="E50" s="2">
        <v>350.13</v>
      </c>
      <c r="F50" s="2">
        <v>350.13</v>
      </c>
      <c r="G50" s="2">
        <v>350</v>
      </c>
      <c r="H50" s="16">
        <v>552.67999999999995</v>
      </c>
      <c r="I50" s="16">
        <v>600</v>
      </c>
      <c r="J50" s="16">
        <v>498.45</v>
      </c>
      <c r="K50" s="16">
        <v>600</v>
      </c>
      <c r="L50" s="16">
        <v>253.37</v>
      </c>
      <c r="M50" s="16">
        <v>450</v>
      </c>
      <c r="N50" s="16">
        <v>349.04</v>
      </c>
      <c r="O50" s="16">
        <v>600</v>
      </c>
      <c r="P50" s="16">
        <v>653.41</v>
      </c>
      <c r="Q50" s="16"/>
      <c r="R50" s="16"/>
      <c r="S50" s="16">
        <v>2000</v>
      </c>
      <c r="T50" s="17" t="s">
        <v>84</v>
      </c>
      <c r="U50" s="17"/>
      <c r="W50" s="18">
        <v>196.13</v>
      </c>
      <c r="X50" s="18">
        <v>700</v>
      </c>
      <c r="Y50" s="18">
        <v>1996.13</v>
      </c>
      <c r="Z50" s="18">
        <v>2000</v>
      </c>
      <c r="AA50" s="18">
        <v>1198.92</v>
      </c>
      <c r="AB50" s="18">
        <v>1398.92</v>
      </c>
      <c r="AC50" s="18">
        <v>1500</v>
      </c>
      <c r="AD50" s="18">
        <v>1000</v>
      </c>
      <c r="AE50" s="19"/>
    </row>
    <row r="51" spans="1:32" ht="18" customHeight="1" x14ac:dyDescent="0.3">
      <c r="A51" s="1" t="s">
        <v>85</v>
      </c>
      <c r="C51" s="2">
        <v>0</v>
      </c>
      <c r="D51" s="2">
        <v>3000</v>
      </c>
      <c r="E51" s="2">
        <v>0</v>
      </c>
      <c r="F51" s="2">
        <v>0</v>
      </c>
      <c r="G51" s="2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>
        <v>636.1</v>
      </c>
      <c r="S51" s="16">
        <v>3000</v>
      </c>
      <c r="T51" s="17" t="s">
        <v>86</v>
      </c>
      <c r="U51" s="17" t="s">
        <v>87</v>
      </c>
      <c r="W51" s="18"/>
      <c r="X51" s="18"/>
      <c r="Y51" s="18"/>
      <c r="Z51" s="18"/>
      <c r="AA51" s="18">
        <v>0</v>
      </c>
      <c r="AB51" s="18"/>
      <c r="AC51" s="18"/>
      <c r="AD51" s="18"/>
      <c r="AE51" s="19"/>
    </row>
    <row r="52" spans="1:32" ht="18" customHeight="1" x14ac:dyDescent="0.3">
      <c r="A52" s="1" t="s">
        <v>88</v>
      </c>
      <c r="C52" s="2">
        <v>30</v>
      </c>
      <c r="D52" s="2">
        <v>100</v>
      </c>
      <c r="E52" s="2">
        <v>0</v>
      </c>
      <c r="F52" s="2">
        <v>0</v>
      </c>
      <c r="G52" s="2">
        <v>50</v>
      </c>
      <c r="H52" s="16">
        <v>430</v>
      </c>
      <c r="I52" s="16"/>
      <c r="J52" s="16"/>
      <c r="K52" s="16"/>
      <c r="L52" s="16"/>
      <c r="M52" s="16"/>
      <c r="N52" s="16"/>
      <c r="O52" s="16"/>
      <c r="P52" s="16"/>
      <c r="Q52" s="16"/>
      <c r="R52" s="16">
        <v>1511.11</v>
      </c>
      <c r="S52" s="16"/>
      <c r="T52" s="17"/>
      <c r="U52" s="17" t="s">
        <v>89</v>
      </c>
      <c r="W52" s="18"/>
      <c r="X52" s="18"/>
      <c r="Y52" s="18"/>
      <c r="Z52" s="18"/>
      <c r="AC52" s="18"/>
      <c r="AD52" s="18"/>
      <c r="AE52" s="19"/>
    </row>
    <row r="53" spans="1:32" ht="18" customHeight="1" x14ac:dyDescent="0.3">
      <c r="A53" s="1" t="s">
        <v>90</v>
      </c>
      <c r="C53" s="2">
        <v>735</v>
      </c>
      <c r="D53" s="2">
        <v>635</v>
      </c>
      <c r="E53" s="2">
        <v>465</v>
      </c>
      <c r="F53" s="2">
        <v>465</v>
      </c>
      <c r="G53" s="2">
        <v>735</v>
      </c>
      <c r="H53" s="16">
        <v>335</v>
      </c>
      <c r="I53" s="16">
        <v>335</v>
      </c>
      <c r="J53" s="16">
        <v>335</v>
      </c>
      <c r="K53" s="16"/>
      <c r="L53" s="16">
        <v>335</v>
      </c>
      <c r="M53" s="16">
        <v>335</v>
      </c>
      <c r="N53" s="16"/>
      <c r="O53" s="16">
        <v>335</v>
      </c>
      <c r="P53" s="16">
        <v>1400</v>
      </c>
      <c r="Q53" s="16"/>
      <c r="R53" s="16"/>
      <c r="S53" s="16">
        <v>10000</v>
      </c>
      <c r="T53" s="17" t="s">
        <v>91</v>
      </c>
      <c r="U53" s="17" t="s">
        <v>92</v>
      </c>
      <c r="W53" s="18"/>
      <c r="X53" s="18"/>
      <c r="Y53" s="18">
        <v>10321</v>
      </c>
      <c r="Z53" s="18"/>
      <c r="AA53" s="18">
        <v>10000</v>
      </c>
      <c r="AB53" s="18"/>
      <c r="AC53" s="18"/>
      <c r="AD53" s="18">
        <v>10000</v>
      </c>
      <c r="AE53" s="19"/>
    </row>
    <row r="54" spans="1:32" ht="18" customHeight="1" x14ac:dyDescent="0.3">
      <c r="A54" s="1" t="s">
        <v>93</v>
      </c>
      <c r="C54" s="2">
        <v>0</v>
      </c>
      <c r="D54" s="2">
        <v>500</v>
      </c>
      <c r="E54" s="2">
        <v>0</v>
      </c>
      <c r="F54" s="2">
        <v>0</v>
      </c>
      <c r="G54" s="2">
        <v>500</v>
      </c>
      <c r="H54" s="16">
        <v>0</v>
      </c>
      <c r="I54" s="16">
        <v>500</v>
      </c>
      <c r="J54" s="16">
        <v>542.66999999999996</v>
      </c>
      <c r="K54" s="16">
        <v>1000</v>
      </c>
      <c r="L54" s="16">
        <v>498</v>
      </c>
      <c r="M54" s="16">
        <v>1800</v>
      </c>
      <c r="N54" s="16"/>
      <c r="O54" s="16">
        <v>9000</v>
      </c>
      <c r="P54" s="16"/>
      <c r="Q54" s="16">
        <v>0</v>
      </c>
      <c r="R54" s="16">
        <v>1011.2</v>
      </c>
      <c r="S54" s="16"/>
      <c r="T54" s="17" t="s">
        <v>94</v>
      </c>
      <c r="U54" s="17" t="s">
        <v>95</v>
      </c>
      <c r="W54" s="18"/>
      <c r="X54" s="18"/>
      <c r="Y54" s="18"/>
      <c r="Z54" s="18"/>
      <c r="AA54" s="18">
        <v>3675</v>
      </c>
      <c r="AB54" s="18"/>
      <c r="AC54" s="18"/>
      <c r="AD54" s="18">
        <v>5000</v>
      </c>
      <c r="AE54" s="19"/>
    </row>
    <row r="55" spans="1:32" ht="18" customHeight="1" x14ac:dyDescent="0.3">
      <c r="A55" s="1" t="s">
        <v>96</v>
      </c>
      <c r="C55" s="2">
        <v>37.630000000000003</v>
      </c>
      <c r="D55" s="2">
        <v>150</v>
      </c>
      <c r="E55" s="2">
        <v>0</v>
      </c>
      <c r="F55" s="2">
        <v>0</v>
      </c>
      <c r="G55" s="2"/>
      <c r="H55" s="16">
        <v>51.6</v>
      </c>
      <c r="I55" s="16"/>
      <c r="J55" s="16"/>
      <c r="K55" s="16">
        <v>50</v>
      </c>
      <c r="L55" s="16"/>
      <c r="M55" s="16">
        <v>50</v>
      </c>
      <c r="N55" s="16"/>
      <c r="O55" s="16">
        <v>50</v>
      </c>
      <c r="P55" s="16"/>
      <c r="Q55" s="16">
        <v>50</v>
      </c>
      <c r="R55" s="16">
        <v>-1818.5</v>
      </c>
      <c r="S55" s="16">
        <v>100</v>
      </c>
      <c r="T55" s="17"/>
      <c r="U55" s="17" t="s">
        <v>97</v>
      </c>
      <c r="W55" s="18">
        <v>200</v>
      </c>
      <c r="X55" s="18">
        <v>400</v>
      </c>
      <c r="Y55" s="18">
        <v>200</v>
      </c>
      <c r="Z55" s="18">
        <v>200</v>
      </c>
      <c r="AA55" s="18">
        <v>0</v>
      </c>
      <c r="AB55" s="18"/>
      <c r="AC55" s="18"/>
      <c r="AD55" s="18">
        <v>100</v>
      </c>
      <c r="AE55" s="19"/>
    </row>
    <row r="56" spans="1:32" ht="18" customHeight="1" x14ac:dyDescent="0.3">
      <c r="A56" s="1" t="s">
        <v>98</v>
      </c>
      <c r="C56" s="2"/>
      <c r="D56" s="2"/>
      <c r="E56" s="2"/>
      <c r="F56" s="2"/>
      <c r="G56" s="2"/>
      <c r="H56" s="16">
        <v>834.17</v>
      </c>
      <c r="I56" s="16"/>
      <c r="J56" s="16"/>
      <c r="K56" s="16"/>
      <c r="L56" s="16"/>
      <c r="M56" s="16"/>
      <c r="N56" s="16"/>
      <c r="O56" s="16"/>
      <c r="P56" s="16"/>
      <c r="Q56" s="16"/>
      <c r="R56" s="16">
        <v>1662.96</v>
      </c>
      <c r="S56" s="16"/>
      <c r="T56" s="17"/>
      <c r="U56" s="17" t="s">
        <v>99</v>
      </c>
      <c r="W56" s="18"/>
      <c r="X56" s="18"/>
      <c r="Y56" s="18"/>
      <c r="Z56" s="18"/>
      <c r="AA56" s="18">
        <v>0</v>
      </c>
      <c r="AB56" s="18"/>
      <c r="AC56" s="18"/>
      <c r="AD56" s="18"/>
      <c r="AE56" s="19"/>
    </row>
    <row r="57" spans="1:32" ht="18" customHeight="1" x14ac:dyDescent="0.3">
      <c r="A57" s="1" t="s">
        <v>100</v>
      </c>
      <c r="C57" s="2">
        <v>98</v>
      </c>
      <c r="D57" s="2">
        <v>50</v>
      </c>
      <c r="E57" s="2">
        <v>0</v>
      </c>
      <c r="F57" s="2">
        <v>0</v>
      </c>
      <c r="G57" s="2">
        <v>100</v>
      </c>
      <c r="H57" s="16">
        <v>151.99</v>
      </c>
      <c r="I57" s="16">
        <v>100</v>
      </c>
      <c r="J57" s="16"/>
      <c r="K57" s="16">
        <v>100</v>
      </c>
      <c r="L57" s="16"/>
      <c r="M57" s="16">
        <v>100</v>
      </c>
      <c r="N57" s="16"/>
      <c r="O57" s="16">
        <v>100</v>
      </c>
      <c r="P57" s="16"/>
      <c r="Q57" s="16">
        <v>20</v>
      </c>
      <c r="R57" s="16"/>
      <c r="S57" s="16">
        <v>50</v>
      </c>
      <c r="T57" s="17"/>
      <c r="U57" s="17" t="s">
        <v>101</v>
      </c>
      <c r="W57" s="18"/>
      <c r="X57" s="18"/>
      <c r="Y57" s="18">
        <v>447.8</v>
      </c>
      <c r="Z57" s="18">
        <v>50</v>
      </c>
      <c r="AA57" s="18">
        <v>0</v>
      </c>
      <c r="AB57" s="18"/>
      <c r="AC57" s="18"/>
      <c r="AD57" s="18">
        <v>100</v>
      </c>
      <c r="AE57" s="19"/>
    </row>
    <row r="58" spans="1:32" ht="18" hidden="1" customHeight="1" x14ac:dyDescent="0.3">
      <c r="A58" s="1" t="s">
        <v>102</v>
      </c>
      <c r="C58" s="2">
        <v>8500</v>
      </c>
      <c r="D58" s="2">
        <v>3000</v>
      </c>
      <c r="E58" s="2">
        <v>0</v>
      </c>
      <c r="F58" s="2">
        <v>0</v>
      </c>
      <c r="G58" s="2">
        <v>0</v>
      </c>
      <c r="H58" s="16">
        <v>0</v>
      </c>
      <c r="I58" s="16">
        <v>5416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7"/>
      <c r="U58" s="17" t="s">
        <v>103</v>
      </c>
      <c r="W58" s="18"/>
      <c r="X58" s="18"/>
      <c r="Y58" s="18">
        <v>9189.43</v>
      </c>
      <c r="Z58" s="18"/>
      <c r="AA58" s="18">
        <v>0</v>
      </c>
      <c r="AB58" s="18"/>
      <c r="AC58" s="18"/>
      <c r="AD58" s="18"/>
      <c r="AE58" s="19"/>
    </row>
    <row r="59" spans="1:32" ht="18" customHeight="1" x14ac:dyDescent="0.3">
      <c r="A59" s="1" t="s">
        <v>104</v>
      </c>
      <c r="C59" s="2">
        <v>2000</v>
      </c>
      <c r="D59" s="2">
        <v>0</v>
      </c>
      <c r="E59" s="2">
        <v>0</v>
      </c>
      <c r="F59" s="2">
        <v>0</v>
      </c>
      <c r="G59" s="2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7"/>
      <c r="U59" s="17" t="s">
        <v>105</v>
      </c>
      <c r="W59" s="18"/>
      <c r="X59" s="18"/>
      <c r="Y59" s="18"/>
      <c r="Z59" s="18">
        <v>2000</v>
      </c>
      <c r="AC59" s="18">
        <v>4000</v>
      </c>
      <c r="AD59" s="18">
        <v>5000</v>
      </c>
      <c r="AE59" s="19"/>
    </row>
    <row r="60" spans="1:32" ht="18" customHeight="1" x14ac:dyDescent="0.3">
      <c r="A60" s="1" t="s">
        <v>106</v>
      </c>
      <c r="C60" s="2">
        <v>761</v>
      </c>
      <c r="D60" s="2">
        <v>3000</v>
      </c>
      <c r="E60" s="2">
        <v>1269.5999999999999</v>
      </c>
      <c r="F60" s="2">
        <v>1269.5999999999999</v>
      </c>
      <c r="G60" s="2">
        <v>3500</v>
      </c>
      <c r="H60" s="16">
        <v>18.02</v>
      </c>
      <c r="I60" s="16">
        <v>3500</v>
      </c>
      <c r="J60" s="16">
        <v>32.5</v>
      </c>
      <c r="K60" s="16">
        <v>3000</v>
      </c>
      <c r="L60" s="16">
        <f>450+580</f>
        <v>1030</v>
      </c>
      <c r="M60" s="16">
        <v>1030</v>
      </c>
      <c r="N60" s="16"/>
      <c r="O60" s="16">
        <v>8000</v>
      </c>
      <c r="P60" s="16">
        <v>636.1</v>
      </c>
      <c r="Q60" s="16">
        <v>2000</v>
      </c>
      <c r="R60" s="16">
        <v>420</v>
      </c>
      <c r="S60" s="16">
        <v>3000</v>
      </c>
      <c r="T60" s="17" t="s">
        <v>107</v>
      </c>
      <c r="U60" s="17" t="s">
        <v>108</v>
      </c>
      <c r="V60" s="4" t="s">
        <v>109</v>
      </c>
      <c r="W60" s="18">
        <v>2428.5</v>
      </c>
      <c r="X60" s="18">
        <v>8500</v>
      </c>
      <c r="Y60" s="18">
        <v>2903.5</v>
      </c>
      <c r="Z60" s="18"/>
      <c r="AA60" s="18">
        <f>2680-2330</f>
        <v>350</v>
      </c>
      <c r="AB60" s="18">
        <v>250</v>
      </c>
      <c r="AC60" s="18">
        <v>250</v>
      </c>
      <c r="AD60" s="18">
        <v>3000</v>
      </c>
      <c r="AE60" s="19"/>
      <c r="AF60" s="58" t="s">
        <v>110</v>
      </c>
    </row>
    <row r="61" spans="1:32" ht="18" hidden="1" customHeight="1" x14ac:dyDescent="0.3">
      <c r="A61" s="1" t="s">
        <v>111</v>
      </c>
      <c r="C61" s="2">
        <v>0</v>
      </c>
      <c r="D61" s="2">
        <v>2000</v>
      </c>
      <c r="E61" s="2">
        <v>0</v>
      </c>
      <c r="F61" s="2">
        <v>0</v>
      </c>
      <c r="G61" s="2"/>
      <c r="H61" s="16">
        <v>200</v>
      </c>
      <c r="I61" s="16">
        <v>200</v>
      </c>
      <c r="J61" s="16"/>
      <c r="K61" s="16">
        <v>3000</v>
      </c>
      <c r="L61" s="16"/>
      <c r="M61" s="16">
        <v>0</v>
      </c>
      <c r="N61" s="16"/>
      <c r="O61" s="16"/>
      <c r="P61" s="16"/>
      <c r="Q61" s="16"/>
      <c r="R61" s="16"/>
      <c r="S61" s="16"/>
      <c r="T61" s="17"/>
      <c r="U61" s="17" t="s">
        <v>112</v>
      </c>
      <c r="V61" s="4" t="s">
        <v>113</v>
      </c>
      <c r="W61" s="18"/>
      <c r="X61" s="18"/>
      <c r="Y61" s="18"/>
      <c r="Z61" s="18"/>
      <c r="AA61" s="18">
        <v>2249.8900000000003</v>
      </c>
      <c r="AB61" s="18"/>
      <c r="AC61" s="18"/>
      <c r="AD61" s="18"/>
      <c r="AE61" s="19"/>
    </row>
    <row r="62" spans="1:32" ht="18" customHeight="1" x14ac:dyDescent="0.3">
      <c r="A62" s="1" t="s">
        <v>114</v>
      </c>
      <c r="C62" s="2"/>
      <c r="D62" s="2"/>
      <c r="E62" s="2"/>
      <c r="F62" s="2"/>
      <c r="G62" s="2"/>
      <c r="H62" s="16"/>
      <c r="I62" s="16"/>
      <c r="J62" s="16"/>
      <c r="K62" s="16">
        <v>3000</v>
      </c>
      <c r="L62" s="16">
        <v>4632</v>
      </c>
      <c r="M62" s="16">
        <v>4632</v>
      </c>
      <c r="N62" s="16"/>
      <c r="O62" s="16">
        <v>5000</v>
      </c>
      <c r="P62" s="16">
        <v>4986.92</v>
      </c>
      <c r="Q62" s="16">
        <v>4986.92</v>
      </c>
      <c r="R62" s="16"/>
      <c r="S62" s="16">
        <v>0</v>
      </c>
      <c r="T62" s="17"/>
      <c r="U62" s="17" t="s">
        <v>115</v>
      </c>
      <c r="W62" s="18"/>
      <c r="X62" s="18"/>
      <c r="Y62" s="18"/>
      <c r="Z62" s="18"/>
      <c r="AA62" s="18"/>
      <c r="AB62" s="18"/>
      <c r="AC62" s="18"/>
      <c r="AD62" s="18">
        <v>6000</v>
      </c>
      <c r="AE62" s="19"/>
      <c r="AF62" s="58" t="s">
        <v>181</v>
      </c>
    </row>
    <row r="63" spans="1:32" ht="18" hidden="1" customHeight="1" x14ac:dyDescent="0.3">
      <c r="A63" s="1" t="s">
        <v>116</v>
      </c>
      <c r="C63" s="2">
        <v>0</v>
      </c>
      <c r="D63" s="2">
        <v>0</v>
      </c>
      <c r="E63" s="2">
        <v>0</v>
      </c>
      <c r="F63" s="2">
        <v>0</v>
      </c>
      <c r="G63" s="2">
        <v>1500</v>
      </c>
      <c r="H63" s="16"/>
      <c r="I63" s="16"/>
      <c r="J63" s="16"/>
      <c r="K63" s="16"/>
      <c r="L63" s="16"/>
      <c r="M63" s="16"/>
      <c r="N63" s="16"/>
      <c r="O63" s="16">
        <v>500</v>
      </c>
      <c r="P63" s="16"/>
      <c r="Q63" s="16"/>
      <c r="R63" s="16"/>
      <c r="S63" s="16"/>
      <c r="T63" s="17"/>
      <c r="U63" s="17" t="s">
        <v>117</v>
      </c>
      <c r="W63" s="18"/>
      <c r="X63" s="18"/>
      <c r="Y63" s="18"/>
      <c r="Z63" s="18"/>
      <c r="AA63" s="18"/>
      <c r="AB63" s="18"/>
      <c r="AC63" s="18"/>
      <c r="AD63" s="18"/>
      <c r="AE63" s="19"/>
    </row>
    <row r="64" spans="1:32" ht="18" customHeight="1" x14ac:dyDescent="0.3">
      <c r="A64" s="1" t="s">
        <v>118</v>
      </c>
      <c r="C64" s="2">
        <v>6870.95</v>
      </c>
      <c r="D64" s="2">
        <v>2500</v>
      </c>
      <c r="E64" s="2">
        <v>1132.9000000000001</v>
      </c>
      <c r="F64" s="2">
        <v>1132.9000000000001</v>
      </c>
      <c r="G64" s="2">
        <v>2500</v>
      </c>
      <c r="H64" s="16">
        <v>1928.05</v>
      </c>
      <c r="I64" s="16">
        <v>5766</v>
      </c>
      <c r="J64" s="16">
        <v>2616.4700000000003</v>
      </c>
      <c r="K64" s="16">
        <v>6043</v>
      </c>
      <c r="L64" s="16">
        <v>1962.81</v>
      </c>
      <c r="M64" s="32">
        <v>1852.9</v>
      </c>
      <c r="N64" s="32">
        <v>3395.34</v>
      </c>
      <c r="O64" s="16">
        <f>SUM(O34:O63)*20%</f>
        <v>6871</v>
      </c>
      <c r="P64" s="16">
        <v>34944.980000000003</v>
      </c>
      <c r="Q64" s="16">
        <v>40000</v>
      </c>
      <c r="R64" s="16">
        <v>35670.67</v>
      </c>
      <c r="S64" s="16">
        <v>10267</v>
      </c>
      <c r="T64" s="17" t="s">
        <v>119</v>
      </c>
      <c r="U64" s="17" t="s">
        <v>120</v>
      </c>
      <c r="W64" s="18">
        <v>876.47</v>
      </c>
      <c r="X64" s="18">
        <v>2000</v>
      </c>
      <c r="Y64" s="18">
        <v>972.67</v>
      </c>
      <c r="Z64" s="18">
        <v>4000</v>
      </c>
      <c r="AA64" s="18"/>
      <c r="AB64" s="18">
        <v>2372.09</v>
      </c>
      <c r="AC64" s="18">
        <v>2800</v>
      </c>
      <c r="AD64" s="18">
        <v>3500</v>
      </c>
      <c r="AE64" s="19"/>
      <c r="AF64" s="60"/>
    </row>
    <row r="65" spans="1:32" ht="18" hidden="1" customHeight="1" x14ac:dyDescent="0.3">
      <c r="A65" s="1" t="s">
        <v>102</v>
      </c>
      <c r="C65" s="2"/>
      <c r="D65" s="2"/>
      <c r="E65" s="2"/>
      <c r="F65" s="2"/>
      <c r="G65" s="2"/>
      <c r="H65" s="16"/>
      <c r="I65" s="16"/>
      <c r="J65" s="16"/>
      <c r="K65" s="16"/>
      <c r="L65" s="16"/>
      <c r="M65" s="32"/>
      <c r="N65" s="32"/>
      <c r="O65" s="16"/>
      <c r="P65" s="16"/>
      <c r="Q65" s="16"/>
      <c r="R65" s="16"/>
      <c r="S65" s="16"/>
      <c r="T65" s="17"/>
      <c r="U65" s="17"/>
      <c r="W65" s="18"/>
      <c r="X65" s="18"/>
      <c r="Y65" s="18"/>
      <c r="Z65" s="18"/>
      <c r="AB65" s="18">
        <v>2372.09</v>
      </c>
      <c r="AC65" s="18"/>
      <c r="AD65" s="18"/>
      <c r="AE65" s="19"/>
      <c r="AF65" s="58" t="s">
        <v>121</v>
      </c>
    </row>
    <row r="66" spans="1:32" ht="18" customHeight="1" x14ac:dyDescent="0.3">
      <c r="A66" s="1" t="s">
        <v>166</v>
      </c>
      <c r="C66" s="2"/>
      <c r="D66" s="2"/>
      <c r="E66" s="2"/>
      <c r="F66" s="2"/>
      <c r="G66" s="2"/>
      <c r="H66" s="16"/>
      <c r="I66" s="16"/>
      <c r="J66" s="16">
        <v>1732.4</v>
      </c>
      <c r="K66" s="16"/>
      <c r="L66" s="16">
        <v>335</v>
      </c>
      <c r="M66" s="16">
        <v>335</v>
      </c>
      <c r="N66" s="16">
        <v>335</v>
      </c>
      <c r="O66" s="16"/>
      <c r="P66" s="16">
        <v>100</v>
      </c>
      <c r="Q66" s="16"/>
      <c r="R66" s="16"/>
      <c r="S66" s="16"/>
      <c r="T66" s="17"/>
      <c r="U66" s="17" t="s">
        <v>122</v>
      </c>
      <c r="W66" s="18">
        <v>25</v>
      </c>
      <c r="X66" s="18">
        <v>100</v>
      </c>
      <c r="Y66" s="18">
        <v>537</v>
      </c>
      <c r="Z66" s="18"/>
      <c r="AB66" s="18">
        <v>25</v>
      </c>
      <c r="AC66" s="18">
        <v>25</v>
      </c>
      <c r="AD66" s="42"/>
      <c r="AE66" s="19"/>
    </row>
    <row r="67" spans="1:32" ht="18" customHeight="1" thickBot="1" x14ac:dyDescent="0.35">
      <c r="A67" s="13" t="s">
        <v>123</v>
      </c>
      <c r="C67" s="24">
        <f>SUM(C31:C64)</f>
        <v>63171.239999999991</v>
      </c>
      <c r="D67" s="24">
        <f>SUM(D31:D64)</f>
        <v>38345</v>
      </c>
      <c r="E67" s="24">
        <f>SUM(E31:E64)</f>
        <v>21671.06</v>
      </c>
      <c r="F67" s="25">
        <f>SUM(F31:F64)</f>
        <v>21671.06</v>
      </c>
      <c r="G67" s="33">
        <f>SUM(G31:G64)</f>
        <v>32415</v>
      </c>
      <c r="H67" s="26">
        <f>SUM(H31:H66)</f>
        <v>31108.949999999997</v>
      </c>
      <c r="I67" s="26">
        <f>SUM(I31:I66)</f>
        <v>49412.34</v>
      </c>
      <c r="J67" s="26">
        <f>SUM(J31:J66)</f>
        <v>36156.300000000003</v>
      </c>
      <c r="K67" s="26">
        <f>SUM(K31:K64)</f>
        <v>48601</v>
      </c>
      <c r="L67" s="26">
        <f>SUM(L31:L64)</f>
        <v>25164.55</v>
      </c>
      <c r="M67" s="26">
        <f>SUM(M31:M64)</f>
        <v>30377.120000000006</v>
      </c>
      <c r="N67" s="26">
        <f>SUM(N31:N66)</f>
        <v>40423.460000000006</v>
      </c>
      <c r="O67" s="26">
        <f>SUM(O31:O64)</f>
        <v>61760</v>
      </c>
      <c r="P67" s="26">
        <f>SUM(P31:P66)</f>
        <v>61634.54</v>
      </c>
      <c r="Q67" s="26">
        <f>SUM(Q31:Q64)</f>
        <v>75529.136666666673</v>
      </c>
      <c r="R67" s="26">
        <f>SUM(R31:R66)</f>
        <v>76291.53</v>
      </c>
      <c r="S67" s="26">
        <f>SUM(S31:S64)</f>
        <v>61606.84</v>
      </c>
      <c r="T67" s="17"/>
      <c r="U67" s="17" t="s">
        <v>124</v>
      </c>
      <c r="W67" s="26">
        <f>SUM(W31:W66)</f>
        <v>29657.280000000002</v>
      </c>
      <c r="X67" s="26">
        <f t="shared" ref="X67:AD67" si="2">SUM(X31:X66)</f>
        <v>43692.79</v>
      </c>
      <c r="Y67" s="26">
        <f t="shared" si="2"/>
        <v>58657.340000000004</v>
      </c>
      <c r="Z67" s="26">
        <f t="shared" si="2"/>
        <v>48500</v>
      </c>
      <c r="AA67" s="26">
        <f>SUM(AA31:AA64)</f>
        <v>41887.649999999994</v>
      </c>
      <c r="AB67" s="26">
        <f>SUM(AB31:AB64)</f>
        <v>29511.45</v>
      </c>
      <c r="AC67" s="26">
        <f>SUM(AC31:AC64)</f>
        <v>42109.19</v>
      </c>
      <c r="AD67" s="26">
        <f t="shared" si="2"/>
        <v>70650</v>
      </c>
      <c r="AE67" s="27"/>
    </row>
    <row r="68" spans="1:32" ht="18" customHeight="1" x14ac:dyDescent="0.3">
      <c r="C68" s="2"/>
      <c r="D68" s="2"/>
      <c r="E68" s="2"/>
      <c r="F68" s="28"/>
      <c r="G68" s="2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7"/>
      <c r="U68" s="17" t="s">
        <v>125</v>
      </c>
      <c r="W68" s="18"/>
      <c r="X68" s="18"/>
      <c r="Y68" s="18"/>
      <c r="Z68" s="18"/>
      <c r="AA68" s="18"/>
      <c r="AB68" s="18"/>
      <c r="AC68" s="18"/>
      <c r="AD68" s="18"/>
      <c r="AE68" s="19"/>
    </row>
    <row r="69" spans="1:32" ht="18" customHeight="1" thickBot="1" x14ac:dyDescent="0.35">
      <c r="A69" s="1" t="s">
        <v>126</v>
      </c>
      <c r="C69" s="24">
        <f>C28-C67</f>
        <v>-20966.149999999994</v>
      </c>
      <c r="D69" s="24">
        <f>D28-D67</f>
        <v>-755</v>
      </c>
      <c r="E69" s="24">
        <f>SUM(E28-E67)</f>
        <v>17682.609999999997</v>
      </c>
      <c r="F69" s="25">
        <f>F28-F67</f>
        <v>17682.609999999997</v>
      </c>
      <c r="G69" s="24">
        <f t="shared" ref="G69:O69" si="3">SUM(G28-G67)</f>
        <v>-765</v>
      </c>
      <c r="H69" s="26">
        <f t="shared" si="3"/>
        <v>3261.0800000000017</v>
      </c>
      <c r="I69" s="26">
        <f t="shared" si="3"/>
        <v>-14553.539999999994</v>
      </c>
      <c r="J69" s="26">
        <f t="shared" si="3"/>
        <v>2097.0699999999997</v>
      </c>
      <c r="K69" s="26">
        <f>SUM(K28-K67)</f>
        <v>-11732.779999999999</v>
      </c>
      <c r="L69" s="26">
        <f>SUM(L28-L67)</f>
        <v>7897.8900000000031</v>
      </c>
      <c r="M69" s="26">
        <f>SUM(M28-M67)</f>
        <v>8144.8799999999937</v>
      </c>
      <c r="N69" s="26">
        <f>SUM(N28-N67)</f>
        <v>-4440.2400000000052</v>
      </c>
      <c r="O69" s="26">
        <f t="shared" si="3"/>
        <v>-15664</v>
      </c>
      <c r="P69" s="26">
        <f>SUM(P28-P67)</f>
        <v>7785.5900000000038</v>
      </c>
      <c r="Q69" s="26">
        <f>SUM(Q28-Q67)</f>
        <v>-1829.1366666666727</v>
      </c>
      <c r="R69" s="26">
        <f t="shared" ref="R69" si="4">SUM(R28-R67)</f>
        <v>-3993.6000000000058</v>
      </c>
      <c r="S69" s="26">
        <f>SUM(S28-S67)</f>
        <v>-14289.839999999997</v>
      </c>
      <c r="T69" s="17"/>
      <c r="U69" s="17" t="s">
        <v>127</v>
      </c>
      <c r="W69" s="26">
        <f t="shared" ref="W69:Z69" si="5">SUM(W28-W67)</f>
        <v>16178.039999999997</v>
      </c>
      <c r="X69" s="26">
        <f t="shared" si="5"/>
        <v>2549.1299999999974</v>
      </c>
      <c r="Y69" s="26">
        <f t="shared" si="5"/>
        <v>-12318.07</v>
      </c>
      <c r="Z69" s="26">
        <f t="shared" si="5"/>
        <v>-65</v>
      </c>
      <c r="AA69" s="26">
        <f t="shared" ref="AA69:AD69" si="6">SUM(AA28-AA67)</f>
        <v>6096.2500000000073</v>
      </c>
      <c r="AB69" s="26"/>
      <c r="AC69" s="26">
        <f t="shared" si="6"/>
        <v>6363.7699999999968</v>
      </c>
      <c r="AD69" s="26">
        <f t="shared" si="6"/>
        <v>-5750</v>
      </c>
      <c r="AE69" s="27"/>
    </row>
    <row r="70" spans="1:32" ht="18" customHeight="1" x14ac:dyDescent="0.3">
      <c r="A70" s="1" t="s">
        <v>128</v>
      </c>
      <c r="C70" s="2">
        <v>45196.41</v>
      </c>
      <c r="D70" s="2">
        <f>C71</f>
        <v>24230.260000000009</v>
      </c>
      <c r="E70" s="2">
        <f>C71</f>
        <v>24230.260000000009</v>
      </c>
      <c r="F70" s="28">
        <f>C71</f>
        <v>24230.260000000009</v>
      </c>
      <c r="G70" s="2">
        <f>SUM(F71)</f>
        <v>41912.87000000001</v>
      </c>
      <c r="H70" s="16">
        <f>G70</f>
        <v>41912.87000000001</v>
      </c>
      <c r="I70" s="16">
        <f>H71</f>
        <v>38157.629999999997</v>
      </c>
      <c r="J70" s="16">
        <f>H71</f>
        <v>38157.629999999997</v>
      </c>
      <c r="K70" s="16">
        <f>J71</f>
        <v>40254.699999999997</v>
      </c>
      <c r="L70" s="16">
        <f>K70</f>
        <v>40254.699999999997</v>
      </c>
      <c r="M70" s="16">
        <f>L70</f>
        <v>40254.699999999997</v>
      </c>
      <c r="N70" s="16">
        <f>J71</f>
        <v>40254.699999999997</v>
      </c>
      <c r="O70" s="16">
        <f>N71</f>
        <v>52442.74</v>
      </c>
      <c r="P70" s="16">
        <f>N71</f>
        <v>52442.74</v>
      </c>
      <c r="Q70" s="16">
        <f>N71</f>
        <v>52442.74</v>
      </c>
      <c r="R70" s="16">
        <f>N71</f>
        <v>52442.74</v>
      </c>
      <c r="S70" s="16">
        <f>R71</f>
        <v>34548.129999999997</v>
      </c>
      <c r="T70" s="17"/>
      <c r="U70" s="17" t="s">
        <v>129</v>
      </c>
      <c r="W70" s="16">
        <f>R71</f>
        <v>34548.129999999997</v>
      </c>
      <c r="X70" s="16">
        <f>R71</f>
        <v>34548.129999999997</v>
      </c>
      <c r="Y70" s="53">
        <f>R71</f>
        <v>34548.129999999997</v>
      </c>
      <c r="Z70" s="53">
        <f>Y71</f>
        <v>22230.059999999998</v>
      </c>
      <c r="AA70" s="53">
        <f>Y73</f>
        <v>85285.139999999985</v>
      </c>
      <c r="AB70" s="53"/>
      <c r="AC70" s="53">
        <f>Y71</f>
        <v>22230.059999999998</v>
      </c>
      <c r="AD70" s="53">
        <f>AC71</f>
        <v>28593.829999999994</v>
      </c>
      <c r="AE70" s="27"/>
    </row>
    <row r="71" spans="1:32" ht="18" customHeight="1" x14ac:dyDescent="0.3">
      <c r="A71" s="1" t="s">
        <v>130</v>
      </c>
      <c r="C71" s="2">
        <f>SUM(C69:C70)</f>
        <v>24230.260000000009</v>
      </c>
      <c r="D71" s="2">
        <f>SUM(D69:D70)</f>
        <v>23475.260000000009</v>
      </c>
      <c r="E71" s="2">
        <f>SUM(E69:E70)</f>
        <v>41912.87000000001</v>
      </c>
      <c r="F71" s="28">
        <f>SUM(F69:F70)</f>
        <v>41912.87000000001</v>
      </c>
      <c r="G71" s="2">
        <f>SUM(G69:G70)</f>
        <v>41147.87000000001</v>
      </c>
      <c r="H71" s="16">
        <v>38157.629999999997</v>
      </c>
      <c r="I71" s="16">
        <f>SUM(I69:I70)</f>
        <v>23604.090000000004</v>
      </c>
      <c r="J71" s="16">
        <f>SUM(J69:J70)</f>
        <v>40254.699999999997</v>
      </c>
      <c r="K71" s="16">
        <f>SUM(K69:K70)</f>
        <v>28521.919999999998</v>
      </c>
      <c r="L71" s="16">
        <f>SUM(L69:L70)</f>
        <v>48152.59</v>
      </c>
      <c r="M71" s="16">
        <f>SUM(M69:M70)</f>
        <v>48399.579999999987</v>
      </c>
      <c r="N71" s="16">
        <v>52442.74</v>
      </c>
      <c r="O71" s="16">
        <f>SUM(O69:O70)</f>
        <v>36778.74</v>
      </c>
      <c r="P71" s="16">
        <f>SUM(P69:P70)</f>
        <v>60228.33</v>
      </c>
      <c r="Q71" s="16">
        <f>SUM(Q69:Q70)</f>
        <v>50613.603333333325</v>
      </c>
      <c r="R71" s="16">
        <v>34548.129999999997</v>
      </c>
      <c r="S71" s="16">
        <f>SUM(S69:S70)</f>
        <v>20258.29</v>
      </c>
      <c r="T71" s="16">
        <f t="shared" ref="T71:W71" si="7">SUM(T69:T70)</f>
        <v>0</v>
      </c>
      <c r="U71" s="16">
        <f t="shared" si="7"/>
        <v>0</v>
      </c>
      <c r="V71" s="16">
        <f t="shared" si="7"/>
        <v>0</v>
      </c>
      <c r="W71" s="16">
        <f t="shared" si="7"/>
        <v>50726.17</v>
      </c>
      <c r="X71" s="16">
        <f>SUM(X69:X70)</f>
        <v>37097.259999999995</v>
      </c>
      <c r="Y71" s="53">
        <f>SUM(Y69:Y70)</f>
        <v>22230.059999999998</v>
      </c>
      <c r="Z71" s="53">
        <f>SUM(Z69:Z70)</f>
        <v>22165.059999999998</v>
      </c>
      <c r="AA71" s="53">
        <f>SUM(AA69:AA70)</f>
        <v>91381.389999999985</v>
      </c>
      <c r="AB71" s="53"/>
      <c r="AC71" s="53">
        <f>SUM(AC69:AC70)</f>
        <v>28593.829999999994</v>
      </c>
      <c r="AD71" s="53">
        <f>SUM(AD69:AD70)</f>
        <v>22843.829999999994</v>
      </c>
      <c r="AE71" s="27"/>
    </row>
    <row r="72" spans="1:32" ht="18" hidden="1" customHeight="1" x14ac:dyDescent="0.3">
      <c r="A72" s="1" t="s">
        <v>131</v>
      </c>
      <c r="C72" s="2"/>
      <c r="D72" s="2"/>
      <c r="E72" s="2"/>
      <c r="F72" s="28"/>
      <c r="G72" s="2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34">
        <v>63055.079999999987</v>
      </c>
      <c r="S72" s="34">
        <v>63055.079999999987</v>
      </c>
      <c r="T72" s="34">
        <v>63055.079999999987</v>
      </c>
      <c r="U72" s="34">
        <v>63055.079999999987</v>
      </c>
      <c r="V72" s="34">
        <v>63055.079999999987</v>
      </c>
      <c r="W72" s="34">
        <v>63055.079999999987</v>
      </c>
      <c r="X72" s="34"/>
      <c r="Y72" s="54">
        <f>W72</f>
        <v>63055.079999999987</v>
      </c>
      <c r="Z72" s="53">
        <v>39263.980000000003</v>
      </c>
      <c r="AA72" s="53">
        <v>39263.980000000003</v>
      </c>
      <c r="AB72" s="53"/>
      <c r="AC72" s="53">
        <v>863.02</v>
      </c>
      <c r="AD72" s="53">
        <v>863.02</v>
      </c>
      <c r="AE72" s="27"/>
    </row>
    <row r="73" spans="1:32" ht="18" hidden="1" customHeight="1" x14ac:dyDescent="0.3">
      <c r="A73" s="1" t="s">
        <v>141</v>
      </c>
      <c r="C73" s="2"/>
      <c r="D73" s="2"/>
      <c r="E73" s="2"/>
      <c r="F73" s="28"/>
      <c r="G73" s="2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>
        <f>R71-R72</f>
        <v>-28506.94999999999</v>
      </c>
      <c r="S73" s="16">
        <v>34548.129999999997</v>
      </c>
      <c r="T73" s="17">
        <v>34548.130000000034</v>
      </c>
      <c r="U73" s="17">
        <v>34548.130000000034</v>
      </c>
      <c r="V73" s="17">
        <v>34548.130000000034</v>
      </c>
      <c r="W73" s="16">
        <v>34548.130000000034</v>
      </c>
      <c r="X73" s="16">
        <f>X70-X69</f>
        <v>31999</v>
      </c>
      <c r="Y73" s="53">
        <f>Y71+Y72</f>
        <v>85285.139999999985</v>
      </c>
      <c r="Z73" s="53">
        <f>Y73</f>
        <v>85285.139999999985</v>
      </c>
      <c r="AA73" s="55"/>
      <c r="AB73" s="55"/>
      <c r="AC73" s="55">
        <f>AC71-AC72</f>
        <v>27730.809999999994</v>
      </c>
      <c r="AD73" s="55">
        <f>AD71-AD72</f>
        <v>21980.809999999994</v>
      </c>
      <c r="AE73" s="19"/>
    </row>
    <row r="74" spans="1:32" ht="18" customHeight="1" x14ac:dyDescent="0.3">
      <c r="A74" s="1" t="s">
        <v>132</v>
      </c>
      <c r="C74" s="2"/>
      <c r="D74" s="2"/>
      <c r="E74" s="2"/>
      <c r="F74" s="28"/>
      <c r="G74" s="2"/>
      <c r="H74" s="16"/>
      <c r="I74" s="16"/>
      <c r="J74" s="16"/>
      <c r="K74" s="2">
        <v>1087.58</v>
      </c>
      <c r="L74" s="16"/>
      <c r="M74" s="16"/>
      <c r="N74" s="16"/>
      <c r="O74" s="2">
        <v>977.79</v>
      </c>
      <c r="S74" s="2">
        <v>1026.44</v>
      </c>
      <c r="T74" s="2">
        <v>1027.44</v>
      </c>
      <c r="U74" s="2">
        <v>1028.44</v>
      </c>
      <c r="V74" s="2">
        <v>1029.44</v>
      </c>
      <c r="Y74" s="56"/>
      <c r="Z74" s="56">
        <v>1073.53</v>
      </c>
      <c r="AA74" s="56">
        <v>1073.53</v>
      </c>
      <c r="AB74" s="56"/>
      <c r="AC74" s="56">
        <v>1073.53</v>
      </c>
      <c r="AD74" s="59">
        <v>1103.31</v>
      </c>
      <c r="AE74" s="35"/>
    </row>
    <row r="75" spans="1:32" ht="18" customHeight="1" x14ac:dyDescent="0.3">
      <c r="A75" s="1" t="s">
        <v>133</v>
      </c>
      <c r="C75" s="2"/>
      <c r="D75" s="2"/>
      <c r="E75" s="2"/>
      <c r="F75" s="28"/>
      <c r="G75" s="2"/>
      <c r="H75" s="17" t="s">
        <v>134</v>
      </c>
      <c r="I75" s="16"/>
      <c r="J75" s="16"/>
      <c r="K75" s="16">
        <f>K12/K74</f>
        <v>28.503650306184376</v>
      </c>
      <c r="L75" s="16"/>
      <c r="M75" s="16"/>
      <c r="N75" s="16"/>
      <c r="O75" s="16">
        <f>O12/O74</f>
        <v>33.74957813027337</v>
      </c>
      <c r="P75" s="16"/>
      <c r="Q75" s="16"/>
      <c r="R75" s="16"/>
      <c r="S75" s="16">
        <f>S12/S74</f>
        <v>35.07267838353922</v>
      </c>
      <c r="T75" s="16">
        <f t="shared" ref="T75:Z75" si="8">T12/T74</f>
        <v>0</v>
      </c>
      <c r="U75" s="16">
        <f t="shared" si="8"/>
        <v>0</v>
      </c>
      <c r="V75" s="16">
        <f t="shared" si="8"/>
        <v>0</v>
      </c>
      <c r="W75" s="16"/>
      <c r="X75" s="16"/>
      <c r="Y75" s="53"/>
      <c r="Z75" s="53">
        <f t="shared" si="8"/>
        <v>41.917785250528631</v>
      </c>
      <c r="AA75" s="53">
        <f t="shared" ref="AA75:AD75" si="9">AA12/AA74</f>
        <v>41.917785250528631</v>
      </c>
      <c r="AB75" s="53"/>
      <c r="AC75" s="57">
        <f t="shared" si="9"/>
        <v>41.917785250528631</v>
      </c>
      <c r="AD75" s="57">
        <f t="shared" si="9"/>
        <v>54.381814721157248</v>
      </c>
      <c r="AE75" s="27"/>
    </row>
    <row r="76" spans="1:32" x14ac:dyDescent="0.3">
      <c r="D76" s="2"/>
      <c r="E76" s="2"/>
      <c r="F76" s="36"/>
      <c r="Y76" s="56"/>
      <c r="Z76" s="58"/>
      <c r="AA76" s="58"/>
      <c r="AB76" s="58"/>
      <c r="AC76" s="58"/>
      <c r="AD76" s="58"/>
    </row>
    <row r="77" spans="1:32" x14ac:dyDescent="0.3">
      <c r="A77" s="13"/>
      <c r="D77" s="2"/>
      <c r="E77" s="2"/>
      <c r="F77" s="36"/>
    </row>
    <row r="78" spans="1:32" x14ac:dyDescent="0.3">
      <c r="AC78" s="32"/>
    </row>
  </sheetData>
  <mergeCells count="8">
    <mergeCell ref="A48:B48"/>
    <mergeCell ref="A49:B49"/>
    <mergeCell ref="A1:G1"/>
    <mergeCell ref="A5:B5"/>
    <mergeCell ref="A30:B30"/>
    <mergeCell ref="A37:B37"/>
    <mergeCell ref="A38:B38"/>
    <mergeCell ref="A47:B47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A938-664C-4156-8751-5344906FEEA5}">
  <dimension ref="A1:E21"/>
  <sheetViews>
    <sheetView zoomScale="115" zoomScaleNormal="115" workbookViewId="0">
      <selection activeCell="A24" sqref="A24"/>
    </sheetView>
  </sheetViews>
  <sheetFormatPr defaultRowHeight="14.4" x14ac:dyDescent="0.3"/>
  <cols>
    <col min="1" max="1" width="66.77734375" customWidth="1"/>
    <col min="2" max="2" width="16" customWidth="1"/>
    <col min="3" max="3" width="21.6640625" customWidth="1"/>
  </cols>
  <sheetData>
    <row r="1" spans="1:5" x14ac:dyDescent="0.3">
      <c r="A1" s="45" t="s">
        <v>167</v>
      </c>
      <c r="B1" s="44" t="s">
        <v>168</v>
      </c>
      <c r="C1" s="44" t="s">
        <v>168</v>
      </c>
    </row>
    <row r="3" spans="1:5" x14ac:dyDescent="0.3">
      <c r="A3" t="s">
        <v>169</v>
      </c>
      <c r="C3" s="47">
        <v>39263.980000000003</v>
      </c>
    </row>
    <row r="4" spans="1:5" x14ac:dyDescent="0.3">
      <c r="A4" t="s">
        <v>170</v>
      </c>
      <c r="C4" s="47">
        <v>0</v>
      </c>
    </row>
    <row r="5" spans="1:5" x14ac:dyDescent="0.3">
      <c r="A5" t="s">
        <v>171</v>
      </c>
      <c r="C5" s="48">
        <v>0</v>
      </c>
    </row>
    <row r="6" spans="1:5" x14ac:dyDescent="0.3">
      <c r="C6" s="47">
        <v>2330</v>
      </c>
      <c r="E6" t="s">
        <v>157</v>
      </c>
    </row>
    <row r="7" spans="1:5" x14ac:dyDescent="0.3">
      <c r="C7" s="47">
        <v>420</v>
      </c>
      <c r="E7" t="s">
        <v>158</v>
      </c>
    </row>
    <row r="8" spans="1:5" x14ac:dyDescent="0.3">
      <c r="C8" s="47">
        <v>2000</v>
      </c>
      <c r="E8" t="s">
        <v>160</v>
      </c>
    </row>
    <row r="9" spans="1:5" x14ac:dyDescent="0.3">
      <c r="C9" s="47">
        <v>3675</v>
      </c>
      <c r="E9" t="s">
        <v>161</v>
      </c>
    </row>
    <row r="10" spans="1:5" x14ac:dyDescent="0.3">
      <c r="C10" s="47">
        <v>18450</v>
      </c>
      <c r="E10" t="s">
        <v>165</v>
      </c>
    </row>
    <row r="11" spans="1:5" x14ac:dyDescent="0.3">
      <c r="C11" s="47">
        <v>10000</v>
      </c>
      <c r="E11" t="s">
        <v>162</v>
      </c>
    </row>
    <row r="12" spans="1:5" x14ac:dyDescent="0.3">
      <c r="A12" t="s">
        <v>172</v>
      </c>
      <c r="C12" s="49">
        <f>C3-SUM(C6:C11)</f>
        <v>2388.9800000000032</v>
      </c>
    </row>
    <row r="13" spans="1:5" x14ac:dyDescent="0.3">
      <c r="A13" s="46" t="s">
        <v>173</v>
      </c>
    </row>
    <row r="14" spans="1:5" x14ac:dyDescent="0.3">
      <c r="A14" t="s">
        <v>174</v>
      </c>
    </row>
    <row r="15" spans="1:5" x14ac:dyDescent="0.3">
      <c r="A15" t="s">
        <v>175</v>
      </c>
      <c r="B15">
        <v>0</v>
      </c>
    </row>
    <row r="16" spans="1:5" x14ac:dyDescent="0.3">
      <c r="A16" t="s">
        <v>176</v>
      </c>
      <c r="B16">
        <v>0</v>
      </c>
    </row>
    <row r="17" spans="1:3" x14ac:dyDescent="0.3">
      <c r="A17" t="s">
        <v>177</v>
      </c>
      <c r="B17">
        <v>0</v>
      </c>
    </row>
    <row r="18" spans="1:3" x14ac:dyDescent="0.3">
      <c r="A18" t="s">
        <v>178</v>
      </c>
      <c r="B18">
        <v>0</v>
      </c>
    </row>
    <row r="19" spans="1:3" x14ac:dyDescent="0.3">
      <c r="A19" t="s">
        <v>179</v>
      </c>
      <c r="B19" s="44">
        <v>0</v>
      </c>
    </row>
    <row r="20" spans="1:3" x14ac:dyDescent="0.3">
      <c r="C20" s="44">
        <v>0</v>
      </c>
    </row>
    <row r="21" spans="1:3" x14ac:dyDescent="0.3">
      <c r="A21" t="s">
        <v>180</v>
      </c>
      <c r="C21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178B-D363-48E8-93A1-61C52451A4C1}">
  <dimension ref="A3:I41"/>
  <sheetViews>
    <sheetView topLeftCell="A16" workbookViewId="0">
      <selection activeCell="B23" sqref="B23"/>
    </sheetView>
  </sheetViews>
  <sheetFormatPr defaultRowHeight="14.4" x14ac:dyDescent="0.3"/>
  <cols>
    <col min="2" max="2" width="18.5546875" bestFit="1" customWidth="1"/>
    <col min="5" max="5" width="11.109375" bestFit="1" customWidth="1"/>
  </cols>
  <sheetData>
    <row r="3" spans="2:8" x14ac:dyDescent="0.3">
      <c r="E3" s="38">
        <v>231815.84</v>
      </c>
      <c r="G3" t="s">
        <v>142</v>
      </c>
    </row>
    <row r="4" spans="2:8" x14ac:dyDescent="0.3">
      <c r="E4" s="38">
        <v>11397.5</v>
      </c>
      <c r="G4" t="s">
        <v>143</v>
      </c>
    </row>
    <row r="5" spans="2:8" x14ac:dyDescent="0.3">
      <c r="E5" s="38">
        <v>243213.34</v>
      </c>
      <c r="G5" t="s">
        <v>144</v>
      </c>
    </row>
    <row r="8" spans="2:8" x14ac:dyDescent="0.3">
      <c r="E8" s="38">
        <v>63055.08</v>
      </c>
      <c r="G8" t="s">
        <v>145</v>
      </c>
    </row>
    <row r="10" spans="2:8" x14ac:dyDescent="0.3">
      <c r="B10" t="s">
        <v>146</v>
      </c>
      <c r="E10" s="38">
        <v>485</v>
      </c>
      <c r="G10" t="s">
        <v>147</v>
      </c>
    </row>
    <row r="12" spans="2:8" x14ac:dyDescent="0.3">
      <c r="E12" s="38">
        <v>9189.43</v>
      </c>
      <c r="G12" t="s">
        <v>148</v>
      </c>
    </row>
    <row r="14" spans="2:8" x14ac:dyDescent="0.3">
      <c r="E14" s="38">
        <v>505.12</v>
      </c>
      <c r="G14" t="s">
        <v>149</v>
      </c>
      <c r="H14" s="39">
        <v>45671</v>
      </c>
    </row>
    <row r="15" spans="2:8" x14ac:dyDescent="0.3">
      <c r="E15" s="38">
        <v>3315.55</v>
      </c>
      <c r="G15" t="s">
        <v>150</v>
      </c>
    </row>
    <row r="16" spans="2:8" x14ac:dyDescent="0.3">
      <c r="E16" s="38">
        <v>9296</v>
      </c>
      <c r="G16" t="s">
        <v>151</v>
      </c>
    </row>
    <row r="17" spans="1:7" x14ac:dyDescent="0.3">
      <c r="E17" s="38">
        <v>1000</v>
      </c>
      <c r="G17" t="s">
        <v>152</v>
      </c>
    </row>
    <row r="18" spans="1:7" x14ac:dyDescent="0.3">
      <c r="A18" t="s">
        <v>153</v>
      </c>
      <c r="C18" t="s">
        <v>154</v>
      </c>
    </row>
    <row r="19" spans="1:7" s="41" customFormat="1" x14ac:dyDescent="0.3"/>
    <row r="20" spans="1:7" x14ac:dyDescent="0.3">
      <c r="A20" t="s">
        <v>155</v>
      </c>
      <c r="B20" s="38">
        <v>27866.48</v>
      </c>
      <c r="C20" s="40">
        <v>46661</v>
      </c>
      <c r="E20" s="38">
        <v>39263.980000000003</v>
      </c>
      <c r="G20" t="s">
        <v>156</v>
      </c>
    </row>
    <row r="21" spans="1:7" x14ac:dyDescent="0.3">
      <c r="A21" s="40">
        <v>45078</v>
      </c>
      <c r="B21" s="38">
        <v>11397.5</v>
      </c>
      <c r="C21" s="40">
        <v>46905</v>
      </c>
    </row>
    <row r="23" spans="1:7" x14ac:dyDescent="0.3">
      <c r="B23" s="38">
        <v>39263.980000000003</v>
      </c>
    </row>
    <row r="26" spans="1:7" x14ac:dyDescent="0.3">
      <c r="B26" t="s">
        <v>146</v>
      </c>
      <c r="E26" s="38">
        <v>2330</v>
      </c>
      <c r="G26" t="s">
        <v>157</v>
      </c>
    </row>
    <row r="27" spans="1:7" x14ac:dyDescent="0.3">
      <c r="E27" s="38">
        <v>420</v>
      </c>
      <c r="G27" t="s">
        <v>158</v>
      </c>
    </row>
    <row r="28" spans="1:7" x14ac:dyDescent="0.3">
      <c r="E28" s="38">
        <v>549.97</v>
      </c>
      <c r="G28" t="s">
        <v>159</v>
      </c>
    </row>
    <row r="29" spans="1:7" x14ac:dyDescent="0.3">
      <c r="E29" s="38">
        <v>2000</v>
      </c>
      <c r="G29" t="s">
        <v>160</v>
      </c>
    </row>
    <row r="30" spans="1:7" x14ac:dyDescent="0.3">
      <c r="E30" s="38">
        <v>3675</v>
      </c>
      <c r="G30" t="s">
        <v>161</v>
      </c>
    </row>
    <row r="31" spans="1:7" x14ac:dyDescent="0.3">
      <c r="E31" s="38">
        <v>10000</v>
      </c>
      <c r="G31" t="s">
        <v>162</v>
      </c>
    </row>
    <row r="33" spans="5:9" x14ac:dyDescent="0.3">
      <c r="E33" s="38">
        <f>SUM(E26:E31)</f>
        <v>18974.97</v>
      </c>
      <c r="G33" t="s">
        <v>163</v>
      </c>
    </row>
    <row r="35" spans="5:9" x14ac:dyDescent="0.3">
      <c r="E35" s="38">
        <f>B23-E33</f>
        <v>20289.010000000002</v>
      </c>
      <c r="G35" t="s">
        <v>164</v>
      </c>
    </row>
    <row r="36" spans="5:9" hidden="1" x14ac:dyDescent="0.3"/>
    <row r="37" spans="5:9" hidden="1" x14ac:dyDescent="0.3"/>
    <row r="38" spans="5:9" x14ac:dyDescent="0.3">
      <c r="E38" s="38">
        <v>18450</v>
      </c>
      <c r="G38" t="s">
        <v>165</v>
      </c>
      <c r="I38" s="40">
        <v>46023</v>
      </c>
    </row>
    <row r="41" spans="5:9" x14ac:dyDescent="0.3">
      <c r="E41" s="38">
        <f>E35-E38</f>
        <v>1839.010000000002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2026_27</vt:lpstr>
      <vt:lpstr>CIL_26_27</vt:lpstr>
      <vt:lpstr>CIL 2026_27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Trull Clerk</dc:creator>
  <cp:lastModifiedBy>Trull Clerk</cp:lastModifiedBy>
  <cp:lastPrinted>2026-01-16T09:13:31Z</cp:lastPrinted>
  <dcterms:created xsi:type="dcterms:W3CDTF">2025-11-13T11:13:18Z</dcterms:created>
  <dcterms:modified xsi:type="dcterms:W3CDTF">2026-01-16T09:14:24Z</dcterms:modified>
</cp:coreProperties>
</file>